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mecfg-my.sharepoint.com/personal/shelley_blackburn_pentlandwholesale_co_uk/Documents/Documents/Transport/"/>
    </mc:Choice>
  </mc:AlternateContent>
  <xr:revisionPtr revIDLastSave="0" documentId="8_{2A1DF002-0B07-4A75-B363-10B712780C83}" xr6:coauthVersionLast="47" xr6:coauthVersionMax="47" xr10:uidLastSave="{00000000-0000-0000-0000-000000000000}"/>
  <bookViews>
    <workbookView xWindow="4140" yWindow="1575" windowWidth="21600" windowHeight="12975" xr2:uid="{7EC32BB9-53C1-4040-8963-1DA3AC539961}"/>
  </bookViews>
  <sheets>
    <sheet name="Stock Items" sheetId="1" r:id="rId1"/>
    <sheet name="Sheet22" sheetId="22" state="veryHidden" r:id="rId2"/>
    <sheet name="Sheet23" sheetId="23" state="veryHidden" r:id="rId3"/>
    <sheet name="Sheet1" sheetId="27" state="veryHidden" r:id="rId4"/>
  </sheets>
  <definedNames>
    <definedName name="_xlnm._FilterDatabase" localSheetId="0" hidden="1">'Stock Items'!$C$9:$F$1136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E28" i="1"/>
  <c r="B29" i="1"/>
  <c r="C29" i="1"/>
  <c r="D29" i="1"/>
  <c r="E29" i="1"/>
  <c r="B30" i="1"/>
  <c r="C30" i="1"/>
  <c r="D30" i="1"/>
  <c r="E30" i="1"/>
  <c r="B31" i="1"/>
  <c r="C31" i="1"/>
  <c r="D31" i="1"/>
  <c r="E31" i="1"/>
  <c r="B32" i="1"/>
  <c r="C32" i="1"/>
  <c r="D32" i="1"/>
  <c r="E32" i="1"/>
  <c r="B33" i="1"/>
  <c r="C33" i="1"/>
  <c r="D33" i="1"/>
  <c r="E33" i="1"/>
  <c r="B34" i="1"/>
  <c r="C34" i="1"/>
  <c r="D34" i="1"/>
  <c r="E34" i="1"/>
  <c r="B35" i="1"/>
  <c r="C35" i="1"/>
  <c r="D35" i="1"/>
  <c r="E35" i="1"/>
  <c r="B36" i="1"/>
  <c r="C36" i="1"/>
  <c r="D36" i="1"/>
  <c r="E36" i="1"/>
  <c r="B37" i="1"/>
  <c r="C37" i="1"/>
  <c r="D37" i="1"/>
  <c r="E37" i="1"/>
  <c r="B38" i="1"/>
  <c r="C38" i="1"/>
  <c r="D38" i="1"/>
  <c r="E38" i="1"/>
  <c r="B39" i="1"/>
  <c r="C39" i="1"/>
  <c r="D39" i="1"/>
  <c r="E39" i="1"/>
  <c r="B40" i="1"/>
  <c r="C40" i="1"/>
  <c r="D40" i="1"/>
  <c r="E40" i="1"/>
  <c r="B41" i="1"/>
  <c r="C41" i="1"/>
  <c r="D41" i="1"/>
  <c r="E41" i="1"/>
  <c r="B42" i="1"/>
  <c r="C42" i="1"/>
  <c r="D42" i="1"/>
  <c r="E42" i="1"/>
  <c r="B43" i="1"/>
  <c r="C43" i="1"/>
  <c r="D43" i="1"/>
  <c r="E43" i="1"/>
  <c r="B44" i="1"/>
  <c r="C44" i="1"/>
  <c r="D44" i="1"/>
  <c r="E44" i="1"/>
  <c r="B45" i="1"/>
  <c r="C45" i="1"/>
  <c r="D45" i="1"/>
  <c r="E45" i="1"/>
  <c r="B46" i="1"/>
  <c r="C46" i="1"/>
  <c r="D46" i="1"/>
  <c r="E46" i="1"/>
  <c r="B47" i="1"/>
  <c r="C47" i="1"/>
  <c r="D47" i="1"/>
  <c r="E47" i="1"/>
  <c r="B48" i="1"/>
  <c r="C48" i="1"/>
  <c r="D48" i="1"/>
  <c r="E48" i="1"/>
  <c r="B49" i="1"/>
  <c r="C49" i="1"/>
  <c r="D49" i="1"/>
  <c r="E49" i="1"/>
  <c r="B50" i="1"/>
  <c r="C50" i="1"/>
  <c r="D50" i="1"/>
  <c r="E50" i="1"/>
  <c r="B51" i="1"/>
  <c r="C51" i="1"/>
  <c r="D51" i="1"/>
  <c r="E51" i="1"/>
  <c r="B52" i="1"/>
  <c r="C52" i="1"/>
  <c r="D52" i="1"/>
  <c r="E52" i="1"/>
  <c r="B53" i="1"/>
  <c r="C53" i="1"/>
  <c r="D53" i="1"/>
  <c r="E53" i="1"/>
  <c r="B54" i="1"/>
  <c r="C54" i="1"/>
  <c r="D54" i="1"/>
  <c r="E54" i="1"/>
  <c r="B55" i="1"/>
  <c r="C55" i="1"/>
  <c r="D55" i="1"/>
  <c r="E55" i="1"/>
  <c r="B56" i="1"/>
  <c r="C56" i="1"/>
  <c r="D56" i="1"/>
  <c r="E56" i="1"/>
  <c r="B57" i="1"/>
  <c r="C57" i="1"/>
  <c r="D57" i="1"/>
  <c r="E57" i="1"/>
  <c r="B58" i="1"/>
  <c r="C58" i="1"/>
  <c r="D58" i="1"/>
  <c r="E58" i="1"/>
  <c r="B59" i="1"/>
  <c r="C59" i="1"/>
  <c r="D59" i="1"/>
  <c r="E59" i="1"/>
  <c r="B60" i="1"/>
  <c r="C60" i="1"/>
  <c r="D60" i="1"/>
  <c r="E60" i="1"/>
  <c r="B61" i="1"/>
  <c r="C61" i="1"/>
  <c r="D61" i="1"/>
  <c r="E61" i="1"/>
  <c r="B62" i="1"/>
  <c r="C62" i="1"/>
  <c r="D62" i="1"/>
  <c r="E62" i="1"/>
  <c r="B63" i="1"/>
  <c r="C63" i="1"/>
  <c r="D63" i="1"/>
  <c r="E63" i="1"/>
  <c r="B64" i="1"/>
  <c r="C64" i="1"/>
  <c r="D64" i="1"/>
  <c r="E64" i="1"/>
  <c r="B65" i="1"/>
  <c r="C65" i="1"/>
  <c r="D65" i="1"/>
  <c r="E65" i="1"/>
  <c r="B66" i="1"/>
  <c r="C66" i="1"/>
  <c r="D66" i="1"/>
  <c r="E66" i="1"/>
  <c r="B67" i="1"/>
  <c r="C67" i="1"/>
  <c r="D67" i="1"/>
  <c r="E67" i="1"/>
  <c r="B68" i="1"/>
  <c r="C68" i="1"/>
  <c r="D68" i="1"/>
  <c r="E68" i="1"/>
  <c r="B69" i="1"/>
  <c r="C69" i="1"/>
  <c r="D69" i="1"/>
  <c r="E69" i="1"/>
  <c r="B70" i="1"/>
  <c r="C70" i="1"/>
  <c r="D70" i="1"/>
  <c r="E70" i="1"/>
  <c r="B71" i="1"/>
  <c r="C71" i="1"/>
  <c r="D71" i="1"/>
  <c r="E71" i="1"/>
  <c r="B72" i="1"/>
  <c r="C72" i="1"/>
  <c r="D72" i="1"/>
  <c r="E72" i="1"/>
  <c r="B73" i="1"/>
  <c r="C73" i="1"/>
  <c r="D73" i="1"/>
  <c r="E73" i="1"/>
  <c r="B74" i="1"/>
  <c r="C74" i="1"/>
  <c r="D74" i="1"/>
  <c r="E74" i="1"/>
  <c r="B75" i="1"/>
  <c r="C75" i="1"/>
  <c r="D75" i="1"/>
  <c r="E75" i="1"/>
  <c r="B76" i="1"/>
  <c r="C76" i="1"/>
  <c r="D76" i="1"/>
  <c r="E76" i="1"/>
  <c r="B77" i="1"/>
  <c r="C77" i="1"/>
  <c r="D77" i="1"/>
  <c r="E77" i="1"/>
  <c r="B78" i="1"/>
  <c r="C78" i="1"/>
  <c r="D78" i="1"/>
  <c r="E78" i="1"/>
  <c r="B79" i="1"/>
  <c r="C79" i="1"/>
  <c r="D79" i="1"/>
  <c r="E79" i="1"/>
  <c r="B80" i="1"/>
  <c r="C80" i="1"/>
  <c r="D80" i="1"/>
  <c r="E80" i="1"/>
  <c r="B81" i="1"/>
  <c r="C81" i="1"/>
  <c r="D81" i="1"/>
  <c r="E81" i="1"/>
  <c r="B82" i="1"/>
  <c r="C82" i="1"/>
  <c r="D82" i="1"/>
  <c r="E82" i="1"/>
  <c r="B83" i="1"/>
  <c r="C83" i="1"/>
  <c r="D83" i="1"/>
  <c r="E83" i="1"/>
  <c r="B84" i="1"/>
  <c r="C84" i="1"/>
  <c r="D84" i="1"/>
  <c r="E84" i="1"/>
  <c r="B85" i="1"/>
  <c r="C85" i="1"/>
  <c r="D85" i="1"/>
  <c r="E85" i="1"/>
  <c r="B86" i="1"/>
  <c r="C86" i="1"/>
  <c r="D86" i="1"/>
  <c r="E86" i="1"/>
  <c r="B87" i="1"/>
  <c r="C87" i="1"/>
  <c r="D87" i="1"/>
  <c r="E87" i="1"/>
  <c r="B88" i="1"/>
  <c r="C88" i="1"/>
  <c r="D88" i="1"/>
  <c r="E88" i="1"/>
  <c r="B89" i="1"/>
  <c r="C89" i="1"/>
  <c r="D89" i="1"/>
  <c r="E89" i="1"/>
  <c r="B90" i="1"/>
  <c r="C90" i="1"/>
  <c r="D90" i="1"/>
  <c r="E90" i="1"/>
  <c r="B91" i="1"/>
  <c r="C91" i="1"/>
  <c r="D91" i="1"/>
  <c r="E91" i="1"/>
  <c r="B92" i="1"/>
  <c r="C92" i="1"/>
  <c r="D92" i="1"/>
  <c r="E92" i="1"/>
  <c r="B93" i="1"/>
  <c r="C93" i="1"/>
  <c r="D93" i="1"/>
  <c r="E93" i="1"/>
  <c r="B94" i="1"/>
  <c r="C94" i="1"/>
  <c r="D94" i="1"/>
  <c r="E94" i="1"/>
  <c r="B95" i="1"/>
  <c r="C95" i="1"/>
  <c r="D95" i="1"/>
  <c r="E95" i="1"/>
  <c r="B96" i="1"/>
  <c r="C96" i="1"/>
  <c r="D96" i="1"/>
  <c r="E96" i="1"/>
  <c r="B97" i="1"/>
  <c r="C97" i="1"/>
  <c r="D97" i="1"/>
  <c r="E97" i="1"/>
  <c r="B98" i="1"/>
  <c r="C98" i="1"/>
  <c r="D98" i="1"/>
  <c r="E98" i="1"/>
  <c r="B99" i="1"/>
  <c r="C99" i="1"/>
  <c r="D99" i="1"/>
  <c r="E99" i="1"/>
  <c r="B100" i="1"/>
  <c r="C100" i="1"/>
  <c r="D100" i="1"/>
  <c r="E100" i="1"/>
  <c r="B101" i="1"/>
  <c r="C101" i="1"/>
  <c r="D101" i="1"/>
  <c r="E101" i="1"/>
  <c r="B102" i="1"/>
  <c r="C102" i="1"/>
  <c r="D102" i="1"/>
  <c r="E102" i="1"/>
  <c r="B103" i="1"/>
  <c r="C103" i="1"/>
  <c r="D103" i="1"/>
  <c r="E103" i="1"/>
  <c r="B104" i="1"/>
  <c r="C104" i="1"/>
  <c r="D104" i="1"/>
  <c r="E104" i="1"/>
  <c r="B105" i="1"/>
  <c r="C105" i="1"/>
  <c r="D105" i="1"/>
  <c r="E105" i="1"/>
  <c r="B106" i="1"/>
  <c r="C106" i="1"/>
  <c r="D106" i="1"/>
  <c r="E106" i="1"/>
  <c r="B107" i="1"/>
  <c r="C107" i="1"/>
  <c r="D107" i="1"/>
  <c r="E107" i="1"/>
  <c r="B108" i="1"/>
  <c r="C108" i="1"/>
  <c r="D108" i="1"/>
  <c r="E108" i="1"/>
  <c r="B109" i="1"/>
  <c r="C109" i="1"/>
  <c r="D109" i="1"/>
  <c r="E109" i="1"/>
  <c r="B110" i="1"/>
  <c r="C110" i="1"/>
  <c r="D110" i="1"/>
  <c r="E110" i="1"/>
  <c r="B111" i="1"/>
  <c r="C111" i="1"/>
  <c r="D111" i="1"/>
  <c r="E111" i="1"/>
  <c r="B112" i="1"/>
  <c r="C112" i="1"/>
  <c r="D112" i="1"/>
  <c r="E112" i="1"/>
  <c r="B113" i="1"/>
  <c r="C113" i="1"/>
  <c r="D113" i="1"/>
  <c r="E113" i="1"/>
  <c r="B114" i="1"/>
  <c r="C114" i="1"/>
  <c r="D114" i="1"/>
  <c r="E114" i="1"/>
  <c r="B115" i="1"/>
  <c r="C115" i="1"/>
  <c r="D115" i="1"/>
  <c r="E115" i="1"/>
  <c r="B116" i="1"/>
  <c r="C116" i="1"/>
  <c r="D116" i="1"/>
  <c r="E116" i="1"/>
  <c r="B117" i="1"/>
  <c r="C117" i="1"/>
  <c r="D117" i="1"/>
  <c r="E117" i="1"/>
  <c r="B118" i="1"/>
  <c r="C118" i="1"/>
  <c r="D118" i="1"/>
  <c r="E118" i="1"/>
  <c r="B119" i="1"/>
  <c r="C119" i="1"/>
  <c r="D119" i="1"/>
  <c r="E119" i="1"/>
  <c r="B120" i="1"/>
  <c r="C120" i="1"/>
  <c r="D120" i="1"/>
  <c r="E120" i="1"/>
  <c r="B121" i="1"/>
  <c r="C121" i="1"/>
  <c r="D121" i="1"/>
  <c r="E121" i="1"/>
  <c r="B122" i="1"/>
  <c r="C122" i="1"/>
  <c r="D122" i="1"/>
  <c r="E122" i="1"/>
  <c r="B123" i="1"/>
  <c r="C123" i="1"/>
  <c r="D123" i="1"/>
  <c r="E123" i="1"/>
  <c r="B124" i="1"/>
  <c r="C124" i="1"/>
  <c r="D124" i="1"/>
  <c r="E124" i="1"/>
  <c r="B125" i="1"/>
  <c r="C125" i="1"/>
  <c r="D125" i="1"/>
  <c r="E125" i="1"/>
  <c r="B126" i="1"/>
  <c r="C126" i="1"/>
  <c r="D126" i="1"/>
  <c r="E126" i="1"/>
  <c r="B127" i="1"/>
  <c r="C127" i="1"/>
  <c r="D127" i="1"/>
  <c r="E127" i="1"/>
  <c r="B128" i="1"/>
  <c r="C128" i="1"/>
  <c r="D128" i="1"/>
  <c r="E128" i="1"/>
  <c r="B129" i="1"/>
  <c r="C129" i="1"/>
  <c r="D129" i="1"/>
  <c r="E129" i="1"/>
  <c r="B130" i="1"/>
  <c r="C130" i="1"/>
  <c r="D130" i="1"/>
  <c r="E130" i="1"/>
  <c r="B131" i="1"/>
  <c r="C131" i="1"/>
  <c r="D131" i="1"/>
  <c r="E131" i="1"/>
  <c r="B132" i="1"/>
  <c r="C132" i="1"/>
  <c r="D132" i="1"/>
  <c r="E132" i="1"/>
  <c r="B133" i="1"/>
  <c r="C133" i="1"/>
  <c r="D133" i="1"/>
  <c r="E133" i="1"/>
  <c r="B134" i="1"/>
  <c r="C134" i="1"/>
  <c r="D134" i="1"/>
  <c r="E134" i="1"/>
  <c r="B135" i="1"/>
  <c r="C135" i="1"/>
  <c r="D135" i="1"/>
  <c r="E135" i="1"/>
  <c r="B136" i="1"/>
  <c r="C136" i="1"/>
  <c r="D136" i="1"/>
  <c r="E136" i="1"/>
  <c r="B137" i="1"/>
  <c r="C137" i="1"/>
  <c r="D137" i="1"/>
  <c r="E137" i="1"/>
  <c r="B138" i="1"/>
  <c r="C138" i="1"/>
  <c r="D138" i="1"/>
  <c r="E138" i="1"/>
  <c r="B139" i="1"/>
  <c r="C139" i="1"/>
  <c r="D139" i="1"/>
  <c r="E139" i="1"/>
  <c r="B140" i="1"/>
  <c r="C140" i="1"/>
  <c r="D140" i="1"/>
  <c r="E140" i="1"/>
  <c r="B141" i="1"/>
  <c r="C141" i="1"/>
  <c r="D141" i="1"/>
  <c r="E141" i="1"/>
  <c r="B142" i="1"/>
  <c r="C142" i="1"/>
  <c r="D142" i="1"/>
  <c r="E142" i="1"/>
  <c r="B143" i="1"/>
  <c r="C143" i="1"/>
  <c r="D143" i="1"/>
  <c r="E143" i="1"/>
  <c r="B144" i="1"/>
  <c r="C144" i="1"/>
  <c r="D144" i="1"/>
  <c r="E144" i="1"/>
  <c r="B145" i="1"/>
  <c r="C145" i="1"/>
  <c r="D145" i="1"/>
  <c r="E145" i="1"/>
  <c r="B146" i="1"/>
  <c r="C146" i="1"/>
  <c r="D146" i="1"/>
  <c r="E146" i="1"/>
  <c r="B147" i="1"/>
  <c r="C147" i="1"/>
  <c r="D147" i="1"/>
  <c r="E147" i="1"/>
  <c r="B148" i="1"/>
  <c r="C148" i="1"/>
  <c r="D148" i="1"/>
  <c r="E148" i="1"/>
  <c r="B149" i="1"/>
  <c r="C149" i="1"/>
  <c r="D149" i="1"/>
  <c r="E149" i="1"/>
  <c r="B150" i="1"/>
  <c r="C150" i="1"/>
  <c r="D150" i="1"/>
  <c r="E150" i="1"/>
  <c r="B151" i="1"/>
  <c r="C151" i="1"/>
  <c r="D151" i="1"/>
  <c r="E151" i="1"/>
  <c r="B152" i="1"/>
  <c r="C152" i="1"/>
  <c r="D152" i="1"/>
  <c r="E152" i="1"/>
  <c r="B153" i="1"/>
  <c r="C153" i="1"/>
  <c r="D153" i="1"/>
  <c r="E153" i="1"/>
  <c r="B154" i="1"/>
  <c r="C154" i="1"/>
  <c r="D154" i="1"/>
  <c r="E154" i="1"/>
  <c r="B155" i="1"/>
  <c r="C155" i="1"/>
  <c r="D155" i="1"/>
  <c r="E155" i="1"/>
  <c r="B156" i="1"/>
  <c r="C156" i="1"/>
  <c r="D156" i="1"/>
  <c r="E156" i="1"/>
  <c r="B157" i="1"/>
  <c r="C157" i="1"/>
  <c r="D157" i="1"/>
  <c r="E157" i="1"/>
  <c r="B158" i="1"/>
  <c r="C158" i="1"/>
  <c r="D158" i="1"/>
  <c r="E158" i="1"/>
  <c r="B159" i="1"/>
  <c r="C159" i="1"/>
  <c r="D159" i="1"/>
  <c r="E159" i="1"/>
  <c r="B160" i="1"/>
  <c r="C160" i="1"/>
  <c r="D160" i="1"/>
  <c r="E160" i="1"/>
  <c r="B161" i="1"/>
  <c r="C161" i="1"/>
  <c r="D161" i="1"/>
  <c r="E161" i="1"/>
  <c r="B162" i="1"/>
  <c r="C162" i="1"/>
  <c r="D162" i="1"/>
  <c r="E162" i="1"/>
  <c r="B163" i="1"/>
  <c r="C163" i="1"/>
  <c r="D163" i="1"/>
  <c r="E163" i="1"/>
  <c r="B164" i="1"/>
  <c r="C164" i="1"/>
  <c r="D164" i="1"/>
  <c r="E164" i="1"/>
  <c r="B165" i="1"/>
  <c r="C165" i="1"/>
  <c r="D165" i="1"/>
  <c r="E165" i="1"/>
  <c r="B166" i="1"/>
  <c r="C166" i="1"/>
  <c r="D166" i="1"/>
  <c r="E166" i="1"/>
  <c r="B167" i="1"/>
  <c r="C167" i="1"/>
  <c r="D167" i="1"/>
  <c r="E167" i="1"/>
  <c r="B168" i="1"/>
  <c r="C168" i="1"/>
  <c r="D168" i="1"/>
  <c r="E168" i="1"/>
  <c r="B169" i="1"/>
  <c r="C169" i="1"/>
  <c r="D169" i="1"/>
  <c r="E169" i="1"/>
  <c r="B170" i="1"/>
  <c r="C170" i="1"/>
  <c r="D170" i="1"/>
  <c r="E170" i="1"/>
  <c r="B171" i="1"/>
  <c r="C171" i="1"/>
  <c r="D171" i="1"/>
  <c r="E171" i="1"/>
  <c r="B172" i="1"/>
  <c r="C172" i="1"/>
  <c r="D172" i="1"/>
  <c r="E172" i="1"/>
  <c r="B173" i="1"/>
  <c r="C173" i="1"/>
  <c r="D173" i="1"/>
  <c r="E173" i="1"/>
  <c r="B174" i="1"/>
  <c r="C174" i="1"/>
  <c r="D174" i="1"/>
  <c r="E174" i="1"/>
  <c r="B175" i="1"/>
  <c r="C175" i="1"/>
  <c r="D175" i="1"/>
  <c r="E175" i="1"/>
  <c r="B176" i="1"/>
  <c r="C176" i="1"/>
  <c r="D176" i="1"/>
  <c r="E176" i="1"/>
  <c r="B177" i="1"/>
  <c r="C177" i="1"/>
  <c r="D177" i="1"/>
  <c r="E177" i="1"/>
  <c r="B178" i="1"/>
  <c r="C178" i="1"/>
  <c r="D178" i="1"/>
  <c r="E178" i="1"/>
  <c r="B179" i="1"/>
  <c r="C179" i="1"/>
  <c r="D179" i="1"/>
  <c r="E179" i="1"/>
  <c r="B180" i="1"/>
  <c r="C180" i="1"/>
  <c r="D180" i="1"/>
  <c r="E180" i="1"/>
  <c r="B181" i="1"/>
  <c r="C181" i="1"/>
  <c r="D181" i="1"/>
  <c r="E181" i="1"/>
  <c r="B182" i="1"/>
  <c r="C182" i="1"/>
  <c r="D182" i="1"/>
  <c r="E182" i="1"/>
  <c r="B183" i="1"/>
  <c r="C183" i="1"/>
  <c r="D183" i="1"/>
  <c r="E183" i="1"/>
  <c r="B184" i="1"/>
  <c r="C184" i="1"/>
  <c r="D184" i="1"/>
  <c r="E184" i="1"/>
  <c r="B185" i="1"/>
  <c r="C185" i="1"/>
  <c r="D185" i="1"/>
  <c r="E185" i="1"/>
  <c r="B186" i="1"/>
  <c r="C186" i="1"/>
  <c r="D186" i="1"/>
  <c r="E186" i="1"/>
  <c r="B187" i="1"/>
  <c r="C187" i="1"/>
  <c r="D187" i="1"/>
  <c r="E187" i="1"/>
  <c r="B188" i="1"/>
  <c r="C188" i="1"/>
  <c r="D188" i="1"/>
  <c r="E188" i="1"/>
  <c r="B189" i="1"/>
  <c r="C189" i="1"/>
  <c r="D189" i="1"/>
  <c r="E189" i="1"/>
  <c r="B190" i="1"/>
  <c r="C190" i="1"/>
  <c r="D190" i="1"/>
  <c r="E190" i="1"/>
  <c r="B191" i="1"/>
  <c r="C191" i="1"/>
  <c r="D191" i="1"/>
  <c r="E191" i="1"/>
  <c r="B192" i="1"/>
  <c r="C192" i="1"/>
  <c r="D192" i="1"/>
  <c r="E192" i="1"/>
  <c r="B193" i="1"/>
  <c r="C193" i="1"/>
  <c r="D193" i="1"/>
  <c r="E193" i="1"/>
  <c r="B194" i="1"/>
  <c r="C194" i="1"/>
  <c r="D194" i="1"/>
  <c r="E194" i="1"/>
  <c r="B195" i="1"/>
  <c r="C195" i="1"/>
  <c r="D195" i="1"/>
  <c r="E195" i="1"/>
  <c r="B196" i="1"/>
  <c r="C196" i="1"/>
  <c r="D196" i="1"/>
  <c r="E196" i="1"/>
  <c r="B197" i="1"/>
  <c r="C197" i="1"/>
  <c r="D197" i="1"/>
  <c r="E197" i="1"/>
  <c r="B198" i="1"/>
  <c r="C198" i="1"/>
  <c r="D198" i="1"/>
  <c r="E198" i="1"/>
  <c r="B199" i="1"/>
  <c r="C199" i="1"/>
  <c r="D199" i="1"/>
  <c r="E199" i="1"/>
  <c r="B200" i="1"/>
  <c r="C200" i="1"/>
  <c r="D200" i="1"/>
  <c r="E200" i="1"/>
  <c r="B201" i="1"/>
  <c r="C201" i="1"/>
  <c r="D201" i="1"/>
  <c r="E201" i="1"/>
  <c r="B202" i="1"/>
  <c r="C202" i="1"/>
  <c r="D202" i="1"/>
  <c r="E202" i="1"/>
  <c r="B203" i="1"/>
  <c r="C203" i="1"/>
  <c r="D203" i="1"/>
  <c r="E203" i="1"/>
  <c r="B204" i="1"/>
  <c r="C204" i="1"/>
  <c r="D204" i="1"/>
  <c r="E204" i="1"/>
  <c r="B205" i="1"/>
  <c r="C205" i="1"/>
  <c r="D205" i="1"/>
  <c r="E205" i="1"/>
  <c r="B206" i="1"/>
  <c r="C206" i="1"/>
  <c r="D206" i="1"/>
  <c r="E206" i="1"/>
  <c r="B207" i="1"/>
  <c r="C207" i="1"/>
  <c r="D207" i="1"/>
  <c r="E207" i="1"/>
  <c r="B208" i="1"/>
  <c r="C208" i="1"/>
  <c r="D208" i="1"/>
  <c r="E208" i="1"/>
  <c r="B209" i="1"/>
  <c r="C209" i="1"/>
  <c r="D209" i="1"/>
  <c r="E209" i="1"/>
  <c r="B210" i="1"/>
  <c r="C210" i="1"/>
  <c r="D210" i="1"/>
  <c r="E210" i="1"/>
  <c r="B211" i="1"/>
  <c r="C211" i="1"/>
  <c r="D211" i="1"/>
  <c r="E211" i="1"/>
  <c r="B212" i="1"/>
  <c r="C212" i="1"/>
  <c r="D212" i="1"/>
  <c r="E212" i="1"/>
  <c r="B213" i="1"/>
  <c r="C213" i="1"/>
  <c r="D213" i="1"/>
  <c r="E213" i="1"/>
  <c r="B214" i="1"/>
  <c r="C214" i="1"/>
  <c r="D214" i="1"/>
  <c r="E214" i="1"/>
  <c r="B215" i="1"/>
  <c r="C215" i="1"/>
  <c r="D215" i="1"/>
  <c r="E215" i="1"/>
  <c r="B216" i="1"/>
  <c r="C216" i="1"/>
  <c r="D216" i="1"/>
  <c r="E216" i="1"/>
  <c r="B217" i="1"/>
  <c r="C217" i="1"/>
  <c r="D217" i="1"/>
  <c r="E217" i="1"/>
  <c r="B218" i="1"/>
  <c r="C218" i="1"/>
  <c r="D218" i="1"/>
  <c r="E218" i="1"/>
  <c r="B219" i="1"/>
  <c r="C219" i="1"/>
  <c r="D219" i="1"/>
  <c r="E219" i="1"/>
  <c r="B220" i="1"/>
  <c r="C220" i="1"/>
  <c r="D220" i="1"/>
  <c r="E220" i="1"/>
  <c r="B221" i="1"/>
  <c r="C221" i="1"/>
  <c r="D221" i="1"/>
  <c r="E221" i="1"/>
  <c r="B222" i="1"/>
  <c r="C222" i="1"/>
  <c r="D222" i="1"/>
  <c r="E222" i="1"/>
  <c r="B223" i="1"/>
  <c r="C223" i="1"/>
  <c r="D223" i="1"/>
  <c r="E223" i="1"/>
  <c r="B224" i="1"/>
  <c r="C224" i="1"/>
  <c r="D224" i="1"/>
  <c r="E224" i="1"/>
  <c r="B225" i="1"/>
  <c r="C225" i="1"/>
  <c r="D225" i="1"/>
  <c r="E225" i="1"/>
  <c r="B226" i="1"/>
  <c r="C226" i="1"/>
  <c r="D226" i="1"/>
  <c r="E226" i="1"/>
  <c r="B227" i="1"/>
  <c r="C227" i="1"/>
  <c r="D227" i="1"/>
  <c r="E227" i="1"/>
  <c r="B228" i="1"/>
  <c r="C228" i="1"/>
  <c r="D228" i="1"/>
  <c r="E228" i="1"/>
  <c r="B229" i="1"/>
  <c r="C229" i="1"/>
  <c r="D229" i="1"/>
  <c r="E229" i="1"/>
  <c r="B230" i="1"/>
  <c r="C230" i="1"/>
  <c r="D230" i="1"/>
  <c r="E230" i="1"/>
  <c r="B231" i="1"/>
  <c r="C231" i="1"/>
  <c r="D231" i="1"/>
  <c r="E231" i="1"/>
  <c r="B232" i="1"/>
  <c r="C232" i="1"/>
  <c r="D232" i="1"/>
  <c r="E232" i="1"/>
  <c r="B233" i="1"/>
  <c r="C233" i="1"/>
  <c r="D233" i="1"/>
  <c r="E233" i="1"/>
  <c r="B234" i="1"/>
  <c r="C234" i="1"/>
  <c r="D234" i="1"/>
  <c r="E234" i="1"/>
  <c r="B235" i="1"/>
  <c r="C235" i="1"/>
  <c r="D235" i="1"/>
  <c r="E235" i="1"/>
  <c r="B236" i="1"/>
  <c r="C236" i="1"/>
  <c r="D236" i="1"/>
  <c r="E236" i="1"/>
  <c r="B237" i="1"/>
  <c r="C237" i="1"/>
  <c r="D237" i="1"/>
  <c r="E237" i="1"/>
  <c r="B238" i="1"/>
  <c r="C238" i="1"/>
  <c r="D238" i="1"/>
  <c r="E238" i="1"/>
  <c r="B239" i="1"/>
  <c r="C239" i="1"/>
  <c r="D239" i="1"/>
  <c r="E239" i="1"/>
  <c r="B240" i="1"/>
  <c r="C240" i="1"/>
  <c r="D240" i="1"/>
  <c r="E240" i="1"/>
  <c r="B241" i="1"/>
  <c r="C241" i="1"/>
  <c r="D241" i="1"/>
  <c r="E241" i="1"/>
  <c r="B242" i="1"/>
  <c r="C242" i="1"/>
  <c r="D242" i="1"/>
  <c r="E242" i="1"/>
  <c r="B243" i="1"/>
  <c r="C243" i="1"/>
  <c r="D243" i="1"/>
  <c r="E243" i="1"/>
  <c r="B244" i="1"/>
  <c r="C244" i="1"/>
  <c r="D244" i="1"/>
  <c r="E244" i="1"/>
  <c r="B245" i="1"/>
  <c r="C245" i="1"/>
  <c r="D245" i="1"/>
  <c r="E245" i="1"/>
  <c r="B246" i="1"/>
  <c r="C246" i="1"/>
  <c r="D246" i="1"/>
  <c r="E246" i="1"/>
  <c r="B247" i="1"/>
  <c r="C247" i="1"/>
  <c r="D247" i="1"/>
  <c r="E247" i="1"/>
  <c r="B248" i="1"/>
  <c r="C248" i="1"/>
  <c r="D248" i="1"/>
  <c r="E248" i="1"/>
  <c r="B249" i="1"/>
  <c r="C249" i="1"/>
  <c r="D249" i="1"/>
  <c r="E249" i="1"/>
  <c r="B250" i="1"/>
  <c r="C250" i="1"/>
  <c r="D250" i="1"/>
  <c r="E250" i="1"/>
  <c r="B251" i="1"/>
  <c r="C251" i="1"/>
  <c r="D251" i="1"/>
  <c r="E251" i="1"/>
  <c r="B252" i="1"/>
  <c r="C252" i="1"/>
  <c r="D252" i="1"/>
  <c r="E252" i="1"/>
  <c r="B253" i="1"/>
  <c r="C253" i="1"/>
  <c r="D253" i="1"/>
  <c r="E253" i="1"/>
  <c r="B254" i="1"/>
  <c r="C254" i="1"/>
  <c r="D254" i="1"/>
  <c r="E254" i="1"/>
  <c r="B255" i="1"/>
  <c r="C255" i="1"/>
  <c r="D255" i="1"/>
  <c r="E255" i="1"/>
  <c r="B256" i="1"/>
  <c r="C256" i="1"/>
  <c r="D256" i="1"/>
  <c r="E256" i="1"/>
  <c r="B257" i="1"/>
  <c r="C257" i="1"/>
  <c r="D257" i="1"/>
  <c r="E257" i="1"/>
  <c r="B258" i="1"/>
  <c r="C258" i="1"/>
  <c r="D258" i="1"/>
  <c r="E258" i="1"/>
  <c r="B259" i="1"/>
  <c r="C259" i="1"/>
  <c r="D259" i="1"/>
  <c r="E259" i="1"/>
  <c r="B260" i="1"/>
  <c r="C260" i="1"/>
  <c r="D260" i="1"/>
  <c r="E260" i="1"/>
  <c r="B261" i="1"/>
  <c r="C261" i="1"/>
  <c r="D261" i="1"/>
  <c r="E261" i="1"/>
  <c r="B262" i="1"/>
  <c r="C262" i="1"/>
  <c r="D262" i="1"/>
  <c r="E262" i="1"/>
  <c r="B263" i="1"/>
  <c r="C263" i="1"/>
  <c r="D263" i="1"/>
  <c r="E263" i="1"/>
  <c r="B264" i="1"/>
  <c r="C264" i="1"/>
  <c r="D264" i="1"/>
  <c r="E264" i="1"/>
  <c r="B265" i="1"/>
  <c r="C265" i="1"/>
  <c r="D265" i="1"/>
  <c r="E265" i="1"/>
  <c r="B266" i="1"/>
  <c r="C266" i="1"/>
  <c r="D266" i="1"/>
  <c r="E266" i="1"/>
  <c r="B267" i="1"/>
  <c r="C267" i="1"/>
  <c r="D267" i="1"/>
  <c r="E267" i="1"/>
  <c r="B268" i="1"/>
  <c r="C268" i="1"/>
  <c r="D268" i="1"/>
  <c r="E268" i="1"/>
  <c r="B269" i="1"/>
  <c r="C269" i="1"/>
  <c r="D269" i="1"/>
  <c r="E269" i="1"/>
  <c r="B270" i="1"/>
  <c r="C270" i="1"/>
  <c r="D270" i="1"/>
  <c r="E270" i="1"/>
  <c r="B271" i="1"/>
  <c r="C271" i="1"/>
  <c r="D271" i="1"/>
  <c r="E271" i="1"/>
  <c r="B272" i="1"/>
  <c r="C272" i="1"/>
  <c r="D272" i="1"/>
  <c r="E272" i="1"/>
  <c r="B273" i="1"/>
  <c r="C273" i="1"/>
  <c r="D273" i="1"/>
  <c r="E273" i="1"/>
  <c r="B274" i="1"/>
  <c r="C274" i="1"/>
  <c r="D274" i="1"/>
  <c r="E274" i="1"/>
  <c r="B275" i="1"/>
  <c r="C275" i="1"/>
  <c r="D275" i="1"/>
  <c r="E275" i="1"/>
  <c r="B276" i="1"/>
  <c r="C276" i="1"/>
  <c r="D276" i="1"/>
  <c r="E276" i="1"/>
  <c r="B277" i="1"/>
  <c r="C277" i="1"/>
  <c r="D277" i="1"/>
  <c r="E277" i="1"/>
  <c r="B278" i="1"/>
  <c r="C278" i="1"/>
  <c r="D278" i="1"/>
  <c r="E278" i="1"/>
  <c r="B279" i="1"/>
  <c r="C279" i="1"/>
  <c r="D279" i="1"/>
  <c r="E279" i="1"/>
  <c r="B280" i="1"/>
  <c r="C280" i="1"/>
  <c r="D280" i="1"/>
  <c r="E280" i="1"/>
  <c r="B281" i="1"/>
  <c r="C281" i="1"/>
  <c r="D281" i="1"/>
  <c r="E281" i="1"/>
  <c r="B282" i="1"/>
  <c r="C282" i="1"/>
  <c r="D282" i="1"/>
  <c r="E282" i="1"/>
  <c r="B283" i="1"/>
  <c r="C283" i="1"/>
  <c r="D283" i="1"/>
  <c r="E283" i="1"/>
  <c r="B284" i="1"/>
  <c r="C284" i="1"/>
  <c r="D284" i="1"/>
  <c r="E284" i="1"/>
  <c r="B285" i="1"/>
  <c r="C285" i="1"/>
  <c r="D285" i="1"/>
  <c r="E285" i="1"/>
  <c r="B286" i="1"/>
  <c r="C286" i="1"/>
  <c r="D286" i="1"/>
  <c r="E286" i="1"/>
  <c r="B287" i="1"/>
  <c r="C287" i="1"/>
  <c r="D287" i="1"/>
  <c r="E287" i="1"/>
  <c r="B288" i="1"/>
  <c r="C288" i="1"/>
  <c r="D288" i="1"/>
  <c r="E288" i="1"/>
  <c r="B289" i="1"/>
  <c r="C289" i="1"/>
  <c r="D289" i="1"/>
  <c r="E289" i="1"/>
  <c r="B290" i="1"/>
  <c r="C290" i="1"/>
  <c r="D290" i="1"/>
  <c r="E290" i="1"/>
  <c r="B291" i="1"/>
  <c r="C291" i="1"/>
  <c r="D291" i="1"/>
  <c r="E291" i="1"/>
  <c r="B292" i="1"/>
  <c r="C292" i="1"/>
  <c r="D292" i="1"/>
  <c r="E292" i="1"/>
  <c r="B293" i="1"/>
  <c r="C293" i="1"/>
  <c r="D293" i="1"/>
  <c r="E293" i="1"/>
  <c r="B294" i="1"/>
  <c r="C294" i="1"/>
  <c r="D294" i="1"/>
  <c r="E294" i="1"/>
  <c r="B295" i="1"/>
  <c r="C295" i="1"/>
  <c r="D295" i="1"/>
  <c r="E295" i="1"/>
  <c r="B296" i="1"/>
  <c r="C296" i="1"/>
  <c r="D296" i="1"/>
  <c r="E296" i="1"/>
  <c r="B297" i="1"/>
  <c r="C297" i="1"/>
  <c r="D297" i="1"/>
  <c r="E297" i="1"/>
  <c r="B298" i="1"/>
  <c r="C298" i="1"/>
  <c r="D298" i="1"/>
  <c r="E298" i="1"/>
  <c r="B299" i="1"/>
  <c r="C299" i="1"/>
  <c r="D299" i="1"/>
  <c r="E299" i="1"/>
  <c r="B300" i="1"/>
  <c r="C300" i="1"/>
  <c r="D300" i="1"/>
  <c r="E300" i="1"/>
  <c r="B301" i="1"/>
  <c r="C301" i="1"/>
  <c r="D301" i="1"/>
  <c r="E301" i="1"/>
  <c r="B302" i="1"/>
  <c r="C302" i="1"/>
  <c r="D302" i="1"/>
  <c r="E302" i="1"/>
  <c r="B303" i="1"/>
  <c r="C303" i="1"/>
  <c r="D303" i="1"/>
  <c r="E303" i="1"/>
  <c r="B304" i="1"/>
  <c r="C304" i="1"/>
  <c r="D304" i="1"/>
  <c r="E304" i="1"/>
  <c r="B305" i="1"/>
  <c r="C305" i="1"/>
  <c r="D305" i="1"/>
  <c r="E305" i="1"/>
  <c r="B306" i="1"/>
  <c r="C306" i="1"/>
  <c r="D306" i="1"/>
  <c r="E306" i="1"/>
  <c r="B307" i="1"/>
  <c r="C307" i="1"/>
  <c r="D307" i="1"/>
  <c r="E307" i="1"/>
  <c r="B308" i="1"/>
  <c r="C308" i="1"/>
  <c r="D308" i="1"/>
  <c r="E308" i="1"/>
  <c r="B309" i="1"/>
  <c r="C309" i="1"/>
  <c r="D309" i="1"/>
  <c r="E309" i="1"/>
  <c r="B310" i="1"/>
  <c r="C310" i="1"/>
  <c r="D310" i="1"/>
  <c r="E310" i="1"/>
  <c r="B311" i="1"/>
  <c r="C311" i="1"/>
  <c r="D311" i="1"/>
  <c r="E311" i="1"/>
  <c r="B312" i="1"/>
  <c r="C312" i="1"/>
  <c r="D312" i="1"/>
  <c r="E312" i="1"/>
  <c r="B313" i="1"/>
  <c r="C313" i="1"/>
  <c r="D313" i="1"/>
  <c r="E313" i="1"/>
  <c r="B314" i="1"/>
  <c r="C314" i="1"/>
  <c r="D314" i="1"/>
  <c r="E314" i="1"/>
  <c r="B315" i="1"/>
  <c r="C315" i="1"/>
  <c r="D315" i="1"/>
  <c r="E315" i="1"/>
  <c r="B316" i="1"/>
  <c r="C316" i="1"/>
  <c r="D316" i="1"/>
  <c r="E316" i="1"/>
  <c r="B317" i="1"/>
  <c r="C317" i="1"/>
  <c r="D317" i="1"/>
  <c r="E317" i="1"/>
  <c r="B318" i="1"/>
  <c r="C318" i="1"/>
  <c r="D318" i="1"/>
  <c r="E318" i="1"/>
  <c r="B319" i="1"/>
  <c r="C319" i="1"/>
  <c r="D319" i="1"/>
  <c r="E319" i="1"/>
  <c r="B320" i="1"/>
  <c r="C320" i="1"/>
  <c r="D320" i="1"/>
  <c r="E320" i="1"/>
  <c r="B321" i="1"/>
  <c r="C321" i="1"/>
  <c r="D321" i="1"/>
  <c r="E321" i="1"/>
  <c r="B322" i="1"/>
  <c r="C322" i="1"/>
  <c r="D322" i="1"/>
  <c r="E322" i="1"/>
  <c r="B323" i="1"/>
  <c r="C323" i="1"/>
  <c r="D323" i="1"/>
  <c r="E323" i="1"/>
  <c r="B324" i="1"/>
  <c r="C324" i="1"/>
  <c r="D324" i="1"/>
  <c r="E324" i="1"/>
  <c r="B325" i="1"/>
  <c r="C325" i="1"/>
  <c r="D325" i="1"/>
  <c r="E325" i="1"/>
  <c r="B326" i="1"/>
  <c r="C326" i="1"/>
  <c r="D326" i="1"/>
  <c r="E326" i="1"/>
  <c r="B327" i="1"/>
  <c r="C327" i="1"/>
  <c r="D327" i="1"/>
  <c r="E327" i="1"/>
  <c r="B328" i="1"/>
  <c r="C328" i="1"/>
  <c r="D328" i="1"/>
  <c r="E328" i="1"/>
  <c r="B329" i="1"/>
  <c r="C329" i="1"/>
  <c r="D329" i="1"/>
  <c r="E329" i="1"/>
  <c r="B330" i="1"/>
  <c r="C330" i="1"/>
  <c r="D330" i="1"/>
  <c r="E330" i="1"/>
  <c r="B331" i="1"/>
  <c r="C331" i="1"/>
  <c r="D331" i="1"/>
  <c r="E331" i="1"/>
  <c r="B332" i="1"/>
  <c r="C332" i="1"/>
  <c r="D332" i="1"/>
  <c r="E332" i="1"/>
  <c r="B333" i="1"/>
  <c r="C333" i="1"/>
  <c r="D333" i="1"/>
  <c r="E333" i="1"/>
  <c r="B334" i="1"/>
  <c r="C334" i="1"/>
  <c r="D334" i="1"/>
  <c r="E334" i="1"/>
  <c r="B335" i="1"/>
  <c r="C335" i="1"/>
  <c r="D335" i="1"/>
  <c r="E335" i="1"/>
  <c r="B336" i="1"/>
  <c r="C336" i="1"/>
  <c r="D336" i="1"/>
  <c r="E336" i="1"/>
  <c r="B337" i="1"/>
  <c r="C337" i="1"/>
  <c r="D337" i="1"/>
  <c r="E337" i="1"/>
  <c r="B338" i="1"/>
  <c r="C338" i="1"/>
  <c r="D338" i="1"/>
  <c r="E338" i="1"/>
  <c r="B339" i="1"/>
  <c r="C339" i="1"/>
  <c r="D339" i="1"/>
  <c r="E339" i="1"/>
  <c r="B340" i="1"/>
  <c r="C340" i="1"/>
  <c r="D340" i="1"/>
  <c r="E340" i="1"/>
  <c r="B341" i="1"/>
  <c r="C341" i="1"/>
  <c r="D341" i="1"/>
  <c r="E341" i="1"/>
  <c r="B342" i="1"/>
  <c r="C342" i="1"/>
  <c r="D342" i="1"/>
  <c r="E342" i="1"/>
  <c r="B343" i="1"/>
  <c r="C343" i="1"/>
  <c r="D343" i="1"/>
  <c r="E343" i="1"/>
  <c r="B344" i="1"/>
  <c r="C344" i="1"/>
  <c r="D344" i="1"/>
  <c r="E344" i="1"/>
  <c r="B345" i="1"/>
  <c r="C345" i="1"/>
  <c r="D345" i="1"/>
  <c r="E345" i="1"/>
  <c r="B346" i="1"/>
  <c r="C346" i="1"/>
  <c r="D346" i="1"/>
  <c r="E346" i="1"/>
  <c r="B347" i="1"/>
  <c r="C347" i="1"/>
  <c r="D347" i="1"/>
  <c r="E347" i="1"/>
  <c r="B348" i="1"/>
  <c r="C348" i="1"/>
  <c r="D348" i="1"/>
  <c r="E348" i="1"/>
  <c r="B349" i="1"/>
  <c r="C349" i="1"/>
  <c r="D349" i="1"/>
  <c r="E349" i="1"/>
  <c r="B350" i="1"/>
  <c r="C350" i="1"/>
  <c r="D350" i="1"/>
  <c r="E350" i="1"/>
  <c r="B351" i="1"/>
  <c r="C351" i="1"/>
  <c r="D351" i="1"/>
  <c r="E351" i="1"/>
  <c r="B352" i="1"/>
  <c r="C352" i="1"/>
  <c r="D352" i="1"/>
  <c r="E352" i="1"/>
  <c r="B353" i="1"/>
  <c r="C353" i="1"/>
  <c r="D353" i="1"/>
  <c r="E353" i="1"/>
  <c r="B354" i="1"/>
  <c r="C354" i="1"/>
  <c r="D354" i="1"/>
  <c r="E354" i="1"/>
  <c r="B355" i="1"/>
  <c r="C355" i="1"/>
  <c r="D355" i="1"/>
  <c r="E355" i="1"/>
  <c r="B356" i="1"/>
  <c r="C356" i="1"/>
  <c r="D356" i="1"/>
  <c r="E356" i="1"/>
  <c r="B357" i="1"/>
  <c r="C357" i="1"/>
  <c r="D357" i="1"/>
  <c r="E357" i="1"/>
  <c r="B358" i="1"/>
  <c r="C358" i="1"/>
  <c r="D358" i="1"/>
  <c r="E358" i="1"/>
  <c r="B359" i="1"/>
  <c r="C359" i="1"/>
  <c r="D359" i="1"/>
  <c r="E359" i="1"/>
  <c r="B360" i="1"/>
  <c r="C360" i="1"/>
  <c r="D360" i="1"/>
  <c r="E360" i="1"/>
  <c r="B361" i="1"/>
  <c r="C361" i="1"/>
  <c r="D361" i="1"/>
  <c r="E361" i="1"/>
  <c r="B362" i="1"/>
  <c r="C362" i="1"/>
  <c r="D362" i="1"/>
  <c r="E362" i="1"/>
  <c r="B363" i="1"/>
  <c r="C363" i="1"/>
  <c r="D363" i="1"/>
  <c r="E363" i="1"/>
  <c r="B364" i="1"/>
  <c r="C364" i="1"/>
  <c r="D364" i="1"/>
  <c r="E364" i="1"/>
  <c r="B365" i="1"/>
  <c r="C365" i="1"/>
  <c r="D365" i="1"/>
  <c r="E365" i="1"/>
  <c r="B366" i="1"/>
  <c r="C366" i="1"/>
  <c r="D366" i="1"/>
  <c r="E366" i="1"/>
  <c r="B367" i="1"/>
  <c r="C367" i="1"/>
  <c r="D367" i="1"/>
  <c r="E367" i="1"/>
  <c r="B368" i="1"/>
  <c r="C368" i="1"/>
  <c r="D368" i="1"/>
  <c r="E368" i="1"/>
  <c r="B369" i="1"/>
  <c r="C369" i="1"/>
  <c r="D369" i="1"/>
  <c r="E369" i="1"/>
  <c r="B370" i="1"/>
  <c r="C370" i="1"/>
  <c r="D370" i="1"/>
  <c r="E370" i="1"/>
  <c r="B371" i="1"/>
  <c r="C371" i="1"/>
  <c r="D371" i="1"/>
  <c r="E371" i="1"/>
  <c r="B372" i="1"/>
  <c r="C372" i="1"/>
  <c r="D372" i="1"/>
  <c r="E372" i="1"/>
  <c r="B373" i="1"/>
  <c r="C373" i="1"/>
  <c r="D373" i="1"/>
  <c r="E373" i="1"/>
  <c r="B374" i="1"/>
  <c r="C374" i="1"/>
  <c r="D374" i="1"/>
  <c r="E374" i="1"/>
  <c r="B375" i="1"/>
  <c r="C375" i="1"/>
  <c r="D375" i="1"/>
  <c r="E375" i="1"/>
  <c r="B376" i="1"/>
  <c r="C376" i="1"/>
  <c r="D376" i="1"/>
  <c r="E376" i="1"/>
  <c r="B377" i="1"/>
  <c r="C377" i="1"/>
  <c r="D377" i="1"/>
  <c r="E377" i="1"/>
  <c r="B378" i="1"/>
  <c r="C378" i="1"/>
  <c r="D378" i="1"/>
  <c r="E378" i="1"/>
  <c r="B379" i="1"/>
  <c r="C379" i="1"/>
  <c r="D379" i="1"/>
  <c r="E379" i="1"/>
  <c r="B380" i="1"/>
  <c r="C380" i="1"/>
  <c r="D380" i="1"/>
  <c r="E380" i="1"/>
  <c r="B381" i="1"/>
  <c r="C381" i="1"/>
  <c r="D381" i="1"/>
  <c r="E381" i="1"/>
  <c r="B382" i="1"/>
  <c r="C382" i="1"/>
  <c r="D382" i="1"/>
  <c r="E382" i="1"/>
  <c r="B383" i="1"/>
  <c r="C383" i="1"/>
  <c r="D383" i="1"/>
  <c r="E383" i="1"/>
  <c r="B384" i="1"/>
  <c r="C384" i="1"/>
  <c r="D384" i="1"/>
  <c r="E384" i="1"/>
  <c r="B385" i="1"/>
  <c r="C385" i="1"/>
  <c r="D385" i="1"/>
  <c r="E385" i="1"/>
  <c r="B386" i="1"/>
  <c r="C386" i="1"/>
  <c r="D386" i="1"/>
  <c r="E386" i="1"/>
  <c r="B387" i="1"/>
  <c r="C387" i="1"/>
  <c r="D387" i="1"/>
  <c r="E387" i="1"/>
  <c r="B388" i="1"/>
  <c r="C388" i="1"/>
  <c r="D388" i="1"/>
  <c r="E388" i="1"/>
  <c r="B389" i="1"/>
  <c r="C389" i="1"/>
  <c r="D389" i="1"/>
  <c r="E389" i="1"/>
  <c r="B390" i="1"/>
  <c r="C390" i="1"/>
  <c r="D390" i="1"/>
  <c r="E390" i="1"/>
  <c r="B391" i="1"/>
  <c r="C391" i="1"/>
  <c r="D391" i="1"/>
  <c r="E391" i="1"/>
  <c r="B392" i="1"/>
  <c r="C392" i="1"/>
  <c r="D392" i="1"/>
  <c r="E392" i="1"/>
  <c r="B393" i="1"/>
  <c r="C393" i="1"/>
  <c r="D393" i="1"/>
  <c r="E393" i="1"/>
  <c r="B394" i="1"/>
  <c r="C394" i="1"/>
  <c r="D394" i="1"/>
  <c r="E394" i="1"/>
  <c r="B395" i="1"/>
  <c r="C395" i="1"/>
  <c r="D395" i="1"/>
  <c r="E395" i="1"/>
  <c r="B396" i="1"/>
  <c r="C396" i="1"/>
  <c r="D396" i="1"/>
  <c r="E396" i="1"/>
  <c r="B397" i="1"/>
  <c r="C397" i="1"/>
  <c r="D397" i="1"/>
  <c r="E397" i="1"/>
  <c r="B398" i="1"/>
  <c r="C398" i="1"/>
  <c r="D398" i="1"/>
  <c r="E398" i="1"/>
  <c r="B399" i="1"/>
  <c r="C399" i="1"/>
  <c r="D399" i="1"/>
  <c r="E399" i="1"/>
  <c r="B400" i="1"/>
  <c r="C400" i="1"/>
  <c r="D400" i="1"/>
  <c r="E400" i="1"/>
  <c r="B401" i="1"/>
  <c r="C401" i="1"/>
  <c r="D401" i="1"/>
  <c r="E401" i="1"/>
  <c r="B402" i="1"/>
  <c r="C402" i="1"/>
  <c r="D402" i="1"/>
  <c r="E402" i="1"/>
  <c r="B403" i="1"/>
  <c r="C403" i="1"/>
  <c r="D403" i="1"/>
  <c r="E403" i="1"/>
  <c r="B404" i="1"/>
  <c r="C404" i="1"/>
  <c r="D404" i="1"/>
  <c r="E404" i="1"/>
  <c r="B405" i="1"/>
  <c r="C405" i="1"/>
  <c r="D405" i="1"/>
  <c r="E405" i="1"/>
  <c r="B406" i="1"/>
  <c r="C406" i="1"/>
  <c r="D406" i="1"/>
  <c r="E406" i="1"/>
  <c r="B407" i="1"/>
  <c r="C407" i="1"/>
  <c r="D407" i="1"/>
  <c r="E407" i="1"/>
  <c r="B408" i="1"/>
  <c r="C408" i="1"/>
  <c r="D408" i="1"/>
  <c r="E408" i="1"/>
  <c r="B409" i="1"/>
  <c r="C409" i="1"/>
  <c r="D409" i="1"/>
  <c r="E409" i="1"/>
  <c r="B410" i="1"/>
  <c r="C410" i="1"/>
  <c r="D410" i="1"/>
  <c r="E410" i="1"/>
  <c r="B411" i="1"/>
  <c r="C411" i="1"/>
  <c r="D411" i="1"/>
  <c r="E411" i="1"/>
  <c r="B412" i="1"/>
  <c r="C412" i="1"/>
  <c r="D412" i="1"/>
  <c r="E412" i="1"/>
  <c r="B413" i="1"/>
  <c r="C413" i="1"/>
  <c r="D413" i="1"/>
  <c r="E413" i="1"/>
  <c r="B414" i="1"/>
  <c r="C414" i="1"/>
  <c r="D414" i="1"/>
  <c r="E414" i="1"/>
  <c r="B415" i="1"/>
  <c r="C415" i="1"/>
  <c r="D415" i="1"/>
  <c r="E415" i="1"/>
  <c r="B416" i="1"/>
  <c r="C416" i="1"/>
  <c r="D416" i="1"/>
  <c r="E416" i="1"/>
  <c r="B417" i="1"/>
  <c r="C417" i="1"/>
  <c r="D417" i="1"/>
  <c r="E417" i="1"/>
  <c r="B418" i="1"/>
  <c r="C418" i="1"/>
  <c r="D418" i="1"/>
  <c r="E418" i="1"/>
  <c r="B419" i="1"/>
  <c r="C419" i="1"/>
  <c r="D419" i="1"/>
  <c r="E419" i="1"/>
  <c r="B420" i="1"/>
  <c r="C420" i="1"/>
  <c r="D420" i="1"/>
  <c r="E420" i="1"/>
  <c r="B421" i="1"/>
  <c r="C421" i="1"/>
  <c r="D421" i="1"/>
  <c r="E421" i="1"/>
  <c r="B422" i="1"/>
  <c r="C422" i="1"/>
  <c r="D422" i="1"/>
  <c r="E422" i="1"/>
  <c r="B423" i="1"/>
  <c r="C423" i="1"/>
  <c r="D423" i="1"/>
  <c r="E423" i="1"/>
  <c r="B424" i="1"/>
  <c r="C424" i="1"/>
  <c r="D424" i="1"/>
  <c r="E424" i="1"/>
  <c r="B425" i="1"/>
  <c r="C425" i="1"/>
  <c r="D425" i="1"/>
  <c r="E425" i="1"/>
  <c r="B426" i="1"/>
  <c r="C426" i="1"/>
  <c r="D426" i="1"/>
  <c r="E426" i="1"/>
  <c r="B427" i="1"/>
  <c r="C427" i="1"/>
  <c r="D427" i="1"/>
  <c r="E427" i="1"/>
  <c r="B428" i="1"/>
  <c r="C428" i="1"/>
  <c r="D428" i="1"/>
  <c r="E428" i="1"/>
  <c r="B429" i="1"/>
  <c r="C429" i="1"/>
  <c r="D429" i="1"/>
  <c r="E429" i="1"/>
  <c r="B430" i="1"/>
  <c r="C430" i="1"/>
  <c r="D430" i="1"/>
  <c r="E430" i="1"/>
  <c r="B431" i="1"/>
  <c r="C431" i="1"/>
  <c r="D431" i="1"/>
  <c r="E431" i="1"/>
  <c r="B432" i="1"/>
  <c r="C432" i="1"/>
  <c r="D432" i="1"/>
  <c r="E432" i="1"/>
  <c r="B433" i="1"/>
  <c r="C433" i="1"/>
  <c r="D433" i="1"/>
  <c r="E433" i="1"/>
  <c r="B434" i="1"/>
  <c r="C434" i="1"/>
  <c r="D434" i="1"/>
  <c r="E434" i="1"/>
  <c r="B435" i="1"/>
  <c r="C435" i="1"/>
  <c r="D435" i="1"/>
  <c r="E435" i="1"/>
  <c r="B436" i="1"/>
  <c r="C436" i="1"/>
  <c r="D436" i="1"/>
  <c r="E436" i="1"/>
  <c r="B437" i="1"/>
  <c r="C437" i="1"/>
  <c r="D437" i="1"/>
  <c r="E437" i="1"/>
  <c r="B438" i="1"/>
  <c r="C438" i="1"/>
  <c r="D438" i="1"/>
  <c r="E438" i="1"/>
  <c r="B439" i="1"/>
  <c r="C439" i="1"/>
  <c r="D439" i="1"/>
  <c r="E439" i="1"/>
  <c r="B440" i="1"/>
  <c r="C440" i="1"/>
  <c r="D440" i="1"/>
  <c r="E440" i="1"/>
  <c r="B441" i="1"/>
  <c r="C441" i="1"/>
  <c r="D441" i="1"/>
  <c r="E441" i="1"/>
  <c r="B442" i="1"/>
  <c r="C442" i="1"/>
  <c r="D442" i="1"/>
  <c r="E442" i="1"/>
  <c r="B443" i="1"/>
  <c r="C443" i="1"/>
  <c r="D443" i="1"/>
  <c r="E443" i="1"/>
  <c r="B444" i="1"/>
  <c r="C444" i="1"/>
  <c r="D444" i="1"/>
  <c r="E444" i="1"/>
  <c r="B445" i="1"/>
  <c r="C445" i="1"/>
  <c r="D445" i="1"/>
  <c r="E445" i="1"/>
  <c r="B446" i="1"/>
  <c r="C446" i="1"/>
  <c r="D446" i="1"/>
  <c r="E446" i="1"/>
  <c r="B447" i="1"/>
  <c r="C447" i="1"/>
  <c r="D447" i="1"/>
  <c r="E447" i="1"/>
  <c r="B448" i="1"/>
  <c r="C448" i="1"/>
  <c r="D448" i="1"/>
  <c r="E448" i="1"/>
  <c r="B449" i="1"/>
  <c r="C449" i="1"/>
  <c r="D449" i="1"/>
  <c r="E449" i="1"/>
  <c r="B450" i="1"/>
  <c r="C450" i="1"/>
  <c r="D450" i="1"/>
  <c r="E450" i="1"/>
  <c r="B451" i="1"/>
  <c r="C451" i="1"/>
  <c r="D451" i="1"/>
  <c r="E451" i="1"/>
  <c r="B452" i="1"/>
  <c r="C452" i="1"/>
  <c r="D452" i="1"/>
  <c r="E452" i="1"/>
  <c r="B453" i="1"/>
  <c r="C453" i="1"/>
  <c r="D453" i="1"/>
  <c r="E453" i="1"/>
  <c r="B454" i="1"/>
  <c r="C454" i="1"/>
  <c r="D454" i="1"/>
  <c r="E454" i="1"/>
  <c r="B455" i="1"/>
  <c r="C455" i="1"/>
  <c r="D455" i="1"/>
  <c r="E455" i="1"/>
  <c r="B456" i="1"/>
  <c r="C456" i="1"/>
  <c r="D456" i="1"/>
  <c r="E456" i="1"/>
  <c r="B457" i="1"/>
  <c r="C457" i="1"/>
  <c r="D457" i="1"/>
  <c r="E457" i="1"/>
  <c r="B458" i="1"/>
  <c r="C458" i="1"/>
  <c r="D458" i="1"/>
  <c r="E458" i="1"/>
  <c r="B459" i="1"/>
  <c r="C459" i="1"/>
  <c r="D459" i="1"/>
  <c r="E459" i="1"/>
  <c r="B460" i="1"/>
  <c r="C460" i="1"/>
  <c r="D460" i="1"/>
  <c r="E460" i="1"/>
  <c r="B461" i="1"/>
  <c r="C461" i="1"/>
  <c r="D461" i="1"/>
  <c r="E461" i="1"/>
  <c r="B462" i="1"/>
  <c r="C462" i="1"/>
  <c r="D462" i="1"/>
  <c r="E462" i="1"/>
  <c r="B463" i="1"/>
  <c r="C463" i="1"/>
  <c r="D463" i="1"/>
  <c r="E463" i="1"/>
  <c r="B464" i="1"/>
  <c r="C464" i="1"/>
  <c r="D464" i="1"/>
  <c r="E464" i="1"/>
  <c r="B465" i="1"/>
  <c r="C465" i="1"/>
  <c r="D465" i="1"/>
  <c r="E465" i="1"/>
  <c r="B466" i="1"/>
  <c r="C466" i="1"/>
  <c r="D466" i="1"/>
  <c r="E466" i="1"/>
  <c r="B467" i="1"/>
  <c r="C467" i="1"/>
  <c r="D467" i="1"/>
  <c r="E467" i="1"/>
  <c r="B468" i="1"/>
  <c r="C468" i="1"/>
  <c r="D468" i="1"/>
  <c r="E468" i="1"/>
  <c r="B469" i="1"/>
  <c r="C469" i="1"/>
  <c r="D469" i="1"/>
  <c r="E469" i="1"/>
  <c r="B470" i="1"/>
  <c r="C470" i="1"/>
  <c r="D470" i="1"/>
  <c r="E470" i="1"/>
  <c r="B471" i="1"/>
  <c r="C471" i="1"/>
  <c r="D471" i="1"/>
  <c r="E471" i="1"/>
  <c r="B472" i="1"/>
  <c r="C472" i="1"/>
  <c r="D472" i="1"/>
  <c r="E472" i="1"/>
  <c r="B473" i="1"/>
  <c r="C473" i="1"/>
  <c r="D473" i="1"/>
  <c r="E473" i="1"/>
  <c r="B474" i="1"/>
  <c r="C474" i="1"/>
  <c r="D474" i="1"/>
  <c r="E474" i="1"/>
  <c r="B475" i="1"/>
  <c r="C475" i="1"/>
  <c r="D475" i="1"/>
  <c r="E475" i="1"/>
  <c r="B476" i="1"/>
  <c r="C476" i="1"/>
  <c r="D476" i="1"/>
  <c r="E476" i="1"/>
  <c r="B477" i="1"/>
  <c r="C477" i="1"/>
  <c r="D477" i="1"/>
  <c r="E477" i="1"/>
  <c r="B478" i="1"/>
  <c r="C478" i="1"/>
  <c r="D478" i="1"/>
  <c r="E478" i="1"/>
  <c r="B479" i="1"/>
  <c r="C479" i="1"/>
  <c r="D479" i="1"/>
  <c r="E479" i="1"/>
  <c r="B480" i="1"/>
  <c r="C480" i="1"/>
  <c r="D480" i="1"/>
  <c r="E480" i="1"/>
  <c r="B481" i="1"/>
  <c r="C481" i="1"/>
  <c r="D481" i="1"/>
  <c r="E481" i="1"/>
  <c r="B482" i="1"/>
  <c r="C482" i="1"/>
  <c r="D482" i="1"/>
  <c r="E482" i="1"/>
  <c r="B483" i="1"/>
  <c r="C483" i="1"/>
  <c r="D483" i="1"/>
  <c r="E483" i="1"/>
  <c r="B484" i="1"/>
  <c r="C484" i="1"/>
  <c r="D484" i="1"/>
  <c r="E484" i="1"/>
  <c r="B485" i="1"/>
  <c r="C485" i="1"/>
  <c r="D485" i="1"/>
  <c r="E485" i="1"/>
  <c r="B486" i="1"/>
  <c r="C486" i="1"/>
  <c r="D486" i="1"/>
  <c r="E486" i="1"/>
  <c r="B487" i="1"/>
  <c r="C487" i="1"/>
  <c r="D487" i="1"/>
  <c r="E487" i="1"/>
  <c r="B488" i="1"/>
  <c r="C488" i="1"/>
  <c r="D488" i="1"/>
  <c r="E488" i="1"/>
  <c r="B489" i="1"/>
  <c r="C489" i="1"/>
  <c r="D489" i="1"/>
  <c r="E489" i="1"/>
  <c r="B490" i="1"/>
  <c r="C490" i="1"/>
  <c r="D490" i="1"/>
  <c r="E490" i="1"/>
  <c r="B491" i="1"/>
  <c r="C491" i="1"/>
  <c r="D491" i="1"/>
  <c r="E491" i="1"/>
  <c r="B492" i="1"/>
  <c r="C492" i="1"/>
  <c r="D492" i="1"/>
  <c r="E492" i="1"/>
  <c r="B493" i="1"/>
  <c r="C493" i="1"/>
  <c r="D493" i="1"/>
  <c r="E493" i="1"/>
  <c r="B494" i="1"/>
  <c r="C494" i="1"/>
  <c r="D494" i="1"/>
  <c r="E494" i="1"/>
  <c r="B495" i="1"/>
  <c r="C495" i="1"/>
  <c r="D495" i="1"/>
  <c r="E495" i="1"/>
  <c r="B496" i="1"/>
  <c r="C496" i="1"/>
  <c r="D496" i="1"/>
  <c r="E496" i="1"/>
  <c r="B497" i="1"/>
  <c r="C497" i="1"/>
  <c r="D497" i="1"/>
  <c r="E497" i="1"/>
  <c r="B498" i="1"/>
  <c r="C498" i="1"/>
  <c r="D498" i="1"/>
  <c r="E498" i="1"/>
  <c r="B499" i="1"/>
  <c r="C499" i="1"/>
  <c r="D499" i="1"/>
  <c r="E499" i="1"/>
  <c r="B500" i="1"/>
  <c r="C500" i="1"/>
  <c r="D500" i="1"/>
  <c r="E500" i="1"/>
  <c r="B501" i="1"/>
  <c r="C501" i="1"/>
  <c r="D501" i="1"/>
  <c r="E501" i="1"/>
  <c r="B502" i="1"/>
  <c r="C502" i="1"/>
  <c r="D502" i="1"/>
  <c r="E502" i="1"/>
  <c r="B503" i="1"/>
  <c r="C503" i="1"/>
  <c r="D503" i="1"/>
  <c r="E503" i="1"/>
  <c r="B504" i="1"/>
  <c r="C504" i="1"/>
  <c r="D504" i="1"/>
  <c r="E504" i="1"/>
  <c r="B505" i="1"/>
  <c r="C505" i="1"/>
  <c r="D505" i="1"/>
  <c r="E505" i="1"/>
  <c r="B506" i="1"/>
  <c r="C506" i="1"/>
  <c r="D506" i="1"/>
  <c r="E506" i="1"/>
  <c r="B507" i="1"/>
  <c r="C507" i="1"/>
  <c r="D507" i="1"/>
  <c r="E507" i="1"/>
  <c r="B508" i="1"/>
  <c r="C508" i="1"/>
  <c r="D508" i="1"/>
  <c r="E508" i="1"/>
  <c r="B509" i="1"/>
  <c r="C509" i="1"/>
  <c r="D509" i="1"/>
  <c r="E509" i="1"/>
  <c r="B510" i="1"/>
  <c r="C510" i="1"/>
  <c r="D510" i="1"/>
  <c r="E510" i="1"/>
  <c r="B511" i="1"/>
  <c r="C511" i="1"/>
  <c r="D511" i="1"/>
  <c r="E511" i="1"/>
  <c r="B512" i="1"/>
  <c r="C512" i="1"/>
  <c r="D512" i="1"/>
  <c r="E512" i="1"/>
  <c r="B513" i="1"/>
  <c r="C513" i="1"/>
  <c r="D513" i="1"/>
  <c r="E513" i="1"/>
  <c r="B514" i="1"/>
  <c r="C514" i="1"/>
  <c r="D514" i="1"/>
  <c r="E514" i="1"/>
  <c r="B515" i="1"/>
  <c r="C515" i="1"/>
  <c r="D515" i="1"/>
  <c r="E515" i="1"/>
  <c r="B516" i="1"/>
  <c r="C516" i="1"/>
  <c r="D516" i="1"/>
  <c r="E516" i="1"/>
  <c r="B517" i="1"/>
  <c r="C517" i="1"/>
  <c r="D517" i="1"/>
  <c r="E517" i="1"/>
  <c r="B518" i="1"/>
  <c r="C518" i="1"/>
  <c r="D518" i="1"/>
  <c r="E518" i="1"/>
  <c r="B519" i="1"/>
  <c r="C519" i="1"/>
  <c r="D519" i="1"/>
  <c r="E519" i="1"/>
  <c r="B520" i="1"/>
  <c r="C520" i="1"/>
  <c r="D520" i="1"/>
  <c r="E520" i="1"/>
  <c r="B521" i="1"/>
  <c r="C521" i="1"/>
  <c r="D521" i="1"/>
  <c r="E521" i="1"/>
  <c r="B522" i="1"/>
  <c r="C522" i="1"/>
  <c r="D522" i="1"/>
  <c r="E522" i="1"/>
  <c r="B523" i="1"/>
  <c r="C523" i="1"/>
  <c r="D523" i="1"/>
  <c r="E523" i="1"/>
  <c r="B524" i="1"/>
  <c r="C524" i="1"/>
  <c r="D524" i="1"/>
  <c r="E524" i="1"/>
  <c r="B525" i="1"/>
  <c r="C525" i="1"/>
  <c r="D525" i="1"/>
  <c r="E525" i="1"/>
  <c r="B526" i="1"/>
  <c r="C526" i="1"/>
  <c r="D526" i="1"/>
  <c r="E526" i="1"/>
  <c r="B527" i="1"/>
  <c r="C527" i="1"/>
  <c r="D527" i="1"/>
  <c r="E527" i="1"/>
  <c r="B528" i="1"/>
  <c r="C528" i="1"/>
  <c r="D528" i="1"/>
  <c r="E528" i="1"/>
  <c r="B529" i="1"/>
  <c r="C529" i="1"/>
  <c r="D529" i="1"/>
  <c r="E529" i="1"/>
  <c r="B530" i="1"/>
  <c r="C530" i="1"/>
  <c r="D530" i="1"/>
  <c r="E530" i="1"/>
  <c r="B531" i="1"/>
  <c r="C531" i="1"/>
  <c r="D531" i="1"/>
  <c r="E531" i="1"/>
  <c r="B532" i="1"/>
  <c r="C532" i="1"/>
  <c r="D532" i="1"/>
  <c r="E532" i="1"/>
  <c r="B533" i="1"/>
  <c r="C533" i="1"/>
  <c r="D533" i="1"/>
  <c r="E533" i="1"/>
  <c r="B534" i="1"/>
  <c r="C534" i="1"/>
  <c r="D534" i="1"/>
  <c r="E534" i="1"/>
  <c r="B535" i="1"/>
  <c r="C535" i="1"/>
  <c r="D535" i="1"/>
  <c r="E535" i="1"/>
  <c r="B536" i="1"/>
  <c r="C536" i="1"/>
  <c r="D536" i="1"/>
  <c r="E536" i="1"/>
  <c r="B537" i="1"/>
  <c r="C537" i="1"/>
  <c r="D537" i="1"/>
  <c r="E537" i="1"/>
  <c r="B538" i="1"/>
  <c r="C538" i="1"/>
  <c r="D538" i="1"/>
  <c r="E538" i="1"/>
  <c r="B539" i="1"/>
  <c r="C539" i="1"/>
  <c r="D539" i="1"/>
  <c r="E539" i="1"/>
  <c r="B540" i="1"/>
  <c r="C540" i="1"/>
  <c r="D540" i="1"/>
  <c r="E540" i="1"/>
  <c r="B541" i="1"/>
  <c r="C541" i="1"/>
  <c r="D541" i="1"/>
  <c r="E541" i="1"/>
  <c r="B542" i="1"/>
  <c r="C542" i="1"/>
  <c r="D542" i="1"/>
  <c r="E542" i="1"/>
  <c r="B543" i="1"/>
  <c r="C543" i="1"/>
  <c r="D543" i="1"/>
  <c r="E543" i="1"/>
  <c r="B544" i="1"/>
  <c r="C544" i="1"/>
  <c r="D544" i="1"/>
  <c r="E544" i="1"/>
  <c r="B545" i="1"/>
  <c r="C545" i="1"/>
  <c r="D545" i="1"/>
  <c r="E545" i="1"/>
  <c r="B546" i="1"/>
  <c r="C546" i="1"/>
  <c r="D546" i="1"/>
  <c r="E546" i="1"/>
  <c r="B547" i="1"/>
  <c r="C547" i="1"/>
  <c r="D547" i="1"/>
  <c r="E547" i="1"/>
  <c r="B548" i="1"/>
  <c r="C548" i="1"/>
  <c r="D548" i="1"/>
  <c r="E548" i="1"/>
  <c r="B549" i="1"/>
  <c r="C549" i="1"/>
  <c r="D549" i="1"/>
  <c r="E549" i="1"/>
  <c r="B550" i="1"/>
  <c r="C550" i="1"/>
  <c r="D550" i="1"/>
  <c r="E550" i="1"/>
  <c r="B551" i="1"/>
  <c r="C551" i="1"/>
  <c r="D551" i="1"/>
  <c r="E551" i="1"/>
  <c r="B552" i="1"/>
  <c r="C552" i="1"/>
  <c r="D552" i="1"/>
  <c r="E552" i="1"/>
  <c r="B553" i="1"/>
  <c r="C553" i="1"/>
  <c r="D553" i="1"/>
  <c r="E553" i="1"/>
  <c r="B554" i="1"/>
  <c r="C554" i="1"/>
  <c r="D554" i="1"/>
  <c r="E554" i="1"/>
  <c r="B555" i="1"/>
  <c r="C555" i="1"/>
  <c r="D555" i="1"/>
  <c r="E555" i="1"/>
  <c r="B556" i="1"/>
  <c r="C556" i="1"/>
  <c r="D556" i="1"/>
  <c r="E556" i="1"/>
  <c r="B557" i="1"/>
  <c r="C557" i="1"/>
  <c r="D557" i="1"/>
  <c r="E557" i="1"/>
  <c r="B558" i="1"/>
  <c r="C558" i="1"/>
  <c r="D558" i="1"/>
  <c r="E558" i="1"/>
  <c r="B559" i="1"/>
  <c r="C559" i="1"/>
  <c r="D559" i="1"/>
  <c r="E559" i="1"/>
  <c r="B560" i="1"/>
  <c r="C560" i="1"/>
  <c r="D560" i="1"/>
  <c r="E560" i="1"/>
  <c r="B561" i="1"/>
  <c r="C561" i="1"/>
  <c r="D561" i="1"/>
  <c r="E561" i="1"/>
  <c r="B562" i="1"/>
  <c r="C562" i="1"/>
  <c r="D562" i="1"/>
  <c r="E562" i="1"/>
  <c r="B563" i="1"/>
  <c r="C563" i="1"/>
  <c r="D563" i="1"/>
  <c r="E563" i="1"/>
  <c r="B564" i="1"/>
  <c r="C564" i="1"/>
  <c r="D564" i="1"/>
  <c r="E564" i="1"/>
  <c r="B565" i="1"/>
  <c r="C565" i="1"/>
  <c r="D565" i="1"/>
  <c r="E565" i="1"/>
  <c r="B566" i="1"/>
  <c r="C566" i="1"/>
  <c r="D566" i="1"/>
  <c r="E566" i="1"/>
  <c r="B567" i="1"/>
  <c r="C567" i="1"/>
  <c r="D567" i="1"/>
  <c r="E567" i="1"/>
  <c r="B568" i="1"/>
  <c r="C568" i="1"/>
  <c r="D568" i="1"/>
  <c r="E568" i="1"/>
  <c r="B569" i="1"/>
  <c r="C569" i="1"/>
  <c r="D569" i="1"/>
  <c r="E569" i="1"/>
  <c r="B570" i="1"/>
  <c r="C570" i="1"/>
  <c r="D570" i="1"/>
  <c r="E570" i="1"/>
  <c r="B571" i="1"/>
  <c r="C571" i="1"/>
  <c r="D571" i="1"/>
  <c r="E571" i="1"/>
  <c r="B572" i="1"/>
  <c r="C572" i="1"/>
  <c r="D572" i="1"/>
  <c r="E572" i="1"/>
  <c r="B573" i="1"/>
  <c r="C573" i="1"/>
  <c r="D573" i="1"/>
  <c r="E573" i="1"/>
  <c r="B574" i="1"/>
  <c r="C574" i="1"/>
  <c r="D574" i="1"/>
  <c r="E574" i="1"/>
  <c r="B575" i="1"/>
  <c r="C575" i="1"/>
  <c r="D575" i="1"/>
  <c r="E575" i="1"/>
  <c r="B576" i="1"/>
  <c r="C576" i="1"/>
  <c r="D576" i="1"/>
  <c r="E576" i="1"/>
  <c r="B577" i="1"/>
  <c r="C577" i="1"/>
  <c r="D577" i="1"/>
  <c r="E577" i="1"/>
  <c r="B578" i="1"/>
  <c r="C578" i="1"/>
  <c r="D578" i="1"/>
  <c r="E578" i="1"/>
  <c r="B579" i="1"/>
  <c r="C579" i="1"/>
  <c r="D579" i="1"/>
  <c r="E579" i="1"/>
  <c r="B580" i="1"/>
  <c r="C580" i="1"/>
  <c r="D580" i="1"/>
  <c r="E580" i="1"/>
  <c r="B581" i="1"/>
  <c r="C581" i="1"/>
  <c r="D581" i="1"/>
  <c r="E581" i="1"/>
  <c r="B582" i="1"/>
  <c r="C582" i="1"/>
  <c r="D582" i="1"/>
  <c r="E582" i="1"/>
  <c r="B583" i="1"/>
  <c r="C583" i="1"/>
  <c r="D583" i="1"/>
  <c r="E583" i="1"/>
  <c r="B584" i="1"/>
  <c r="C584" i="1"/>
  <c r="D584" i="1"/>
  <c r="E584" i="1"/>
  <c r="B585" i="1"/>
  <c r="C585" i="1"/>
  <c r="D585" i="1"/>
  <c r="E585" i="1"/>
  <c r="B586" i="1"/>
  <c r="C586" i="1"/>
  <c r="D586" i="1"/>
  <c r="E586" i="1"/>
  <c r="B587" i="1"/>
  <c r="C587" i="1"/>
  <c r="D587" i="1"/>
  <c r="E587" i="1"/>
  <c r="B588" i="1"/>
  <c r="C588" i="1"/>
  <c r="D588" i="1"/>
  <c r="E588" i="1"/>
  <c r="B589" i="1"/>
  <c r="C589" i="1"/>
  <c r="D589" i="1"/>
  <c r="E589" i="1"/>
  <c r="B590" i="1"/>
  <c r="C590" i="1"/>
  <c r="D590" i="1"/>
  <c r="E590" i="1"/>
  <c r="B591" i="1"/>
  <c r="C591" i="1"/>
  <c r="D591" i="1"/>
  <c r="E591" i="1"/>
  <c r="B592" i="1"/>
  <c r="C592" i="1"/>
  <c r="D592" i="1"/>
  <c r="E592" i="1"/>
  <c r="B593" i="1"/>
  <c r="C593" i="1"/>
  <c r="D593" i="1"/>
  <c r="E593" i="1"/>
  <c r="B594" i="1"/>
  <c r="C594" i="1"/>
  <c r="D594" i="1"/>
  <c r="E594" i="1"/>
  <c r="B595" i="1"/>
  <c r="C595" i="1"/>
  <c r="D595" i="1"/>
  <c r="E595" i="1"/>
  <c r="B596" i="1"/>
  <c r="C596" i="1"/>
  <c r="D596" i="1"/>
  <c r="E596" i="1"/>
  <c r="B597" i="1"/>
  <c r="C597" i="1"/>
  <c r="D597" i="1"/>
  <c r="E597" i="1"/>
  <c r="B598" i="1"/>
  <c r="C598" i="1"/>
  <c r="D598" i="1"/>
  <c r="E598" i="1"/>
  <c r="B599" i="1"/>
  <c r="C599" i="1"/>
  <c r="D599" i="1"/>
  <c r="E599" i="1"/>
  <c r="B600" i="1"/>
  <c r="C600" i="1"/>
  <c r="D600" i="1"/>
  <c r="E600" i="1"/>
  <c r="B601" i="1"/>
  <c r="C601" i="1"/>
  <c r="D601" i="1"/>
  <c r="E601" i="1"/>
  <c r="B602" i="1"/>
  <c r="C602" i="1"/>
  <c r="D602" i="1"/>
  <c r="E602" i="1"/>
  <c r="B603" i="1"/>
  <c r="C603" i="1"/>
  <c r="D603" i="1"/>
  <c r="E603" i="1"/>
  <c r="B604" i="1"/>
  <c r="C604" i="1"/>
  <c r="D604" i="1"/>
  <c r="E604" i="1"/>
  <c r="B605" i="1"/>
  <c r="C605" i="1"/>
  <c r="D605" i="1"/>
  <c r="E605" i="1"/>
  <c r="B606" i="1"/>
  <c r="C606" i="1"/>
  <c r="D606" i="1"/>
  <c r="E606" i="1"/>
  <c r="B607" i="1"/>
  <c r="C607" i="1"/>
  <c r="D607" i="1"/>
  <c r="E607" i="1"/>
  <c r="B608" i="1"/>
  <c r="C608" i="1"/>
  <c r="D608" i="1"/>
  <c r="E608" i="1"/>
  <c r="B609" i="1"/>
  <c r="C609" i="1"/>
  <c r="D609" i="1"/>
  <c r="E609" i="1"/>
  <c r="B610" i="1"/>
  <c r="C610" i="1"/>
  <c r="D610" i="1"/>
  <c r="E610" i="1"/>
  <c r="B611" i="1"/>
  <c r="C611" i="1"/>
  <c r="D611" i="1"/>
  <c r="E611" i="1"/>
  <c r="B612" i="1"/>
  <c r="C612" i="1"/>
  <c r="D612" i="1"/>
  <c r="E612" i="1"/>
  <c r="B613" i="1"/>
  <c r="C613" i="1"/>
  <c r="D613" i="1"/>
  <c r="E613" i="1"/>
  <c r="B614" i="1"/>
  <c r="C614" i="1"/>
  <c r="D614" i="1"/>
  <c r="E614" i="1"/>
  <c r="B615" i="1"/>
  <c r="C615" i="1"/>
  <c r="D615" i="1"/>
  <c r="E615" i="1"/>
  <c r="B616" i="1"/>
  <c r="C616" i="1"/>
  <c r="D616" i="1"/>
  <c r="E616" i="1"/>
  <c r="B617" i="1"/>
  <c r="C617" i="1"/>
  <c r="D617" i="1"/>
  <c r="E617" i="1"/>
  <c r="B618" i="1"/>
  <c r="C618" i="1"/>
  <c r="D618" i="1"/>
  <c r="E618" i="1"/>
  <c r="B619" i="1"/>
  <c r="C619" i="1"/>
  <c r="D619" i="1"/>
  <c r="E619" i="1"/>
  <c r="B620" i="1"/>
  <c r="C620" i="1"/>
  <c r="D620" i="1"/>
  <c r="E620" i="1"/>
  <c r="B621" i="1"/>
  <c r="C621" i="1"/>
  <c r="D621" i="1"/>
  <c r="E621" i="1"/>
  <c r="B622" i="1"/>
  <c r="C622" i="1"/>
  <c r="D622" i="1"/>
  <c r="E622" i="1"/>
  <c r="B623" i="1"/>
  <c r="C623" i="1"/>
  <c r="D623" i="1"/>
  <c r="E623" i="1"/>
  <c r="B624" i="1"/>
  <c r="C624" i="1"/>
  <c r="D624" i="1"/>
  <c r="E624" i="1"/>
  <c r="B625" i="1"/>
  <c r="C625" i="1"/>
  <c r="D625" i="1"/>
  <c r="E625" i="1"/>
  <c r="B626" i="1"/>
  <c r="C626" i="1"/>
  <c r="D626" i="1"/>
  <c r="E626" i="1"/>
  <c r="B627" i="1"/>
  <c r="C627" i="1"/>
  <c r="D627" i="1"/>
  <c r="E627" i="1"/>
  <c r="B628" i="1"/>
  <c r="C628" i="1"/>
  <c r="D628" i="1"/>
  <c r="E628" i="1"/>
  <c r="B629" i="1"/>
  <c r="C629" i="1"/>
  <c r="D629" i="1"/>
  <c r="E629" i="1"/>
  <c r="B630" i="1"/>
  <c r="C630" i="1"/>
  <c r="D630" i="1"/>
  <c r="E630" i="1"/>
  <c r="B631" i="1"/>
  <c r="C631" i="1"/>
  <c r="D631" i="1"/>
  <c r="E631" i="1"/>
  <c r="B632" i="1"/>
  <c r="C632" i="1"/>
  <c r="D632" i="1"/>
  <c r="E632" i="1"/>
  <c r="B633" i="1"/>
  <c r="C633" i="1"/>
  <c r="D633" i="1"/>
  <c r="E633" i="1"/>
  <c r="B634" i="1"/>
  <c r="C634" i="1"/>
  <c r="D634" i="1"/>
  <c r="E634" i="1"/>
  <c r="B635" i="1"/>
  <c r="C635" i="1"/>
  <c r="D635" i="1"/>
  <c r="E635" i="1"/>
  <c r="B636" i="1"/>
  <c r="C636" i="1"/>
  <c r="D636" i="1"/>
  <c r="E636" i="1"/>
  <c r="B637" i="1"/>
  <c r="C637" i="1"/>
  <c r="D637" i="1"/>
  <c r="E637" i="1"/>
  <c r="B638" i="1"/>
  <c r="C638" i="1"/>
  <c r="D638" i="1"/>
  <c r="E638" i="1"/>
  <c r="B639" i="1"/>
  <c r="C639" i="1"/>
  <c r="D639" i="1"/>
  <c r="E639" i="1"/>
  <c r="B640" i="1"/>
  <c r="C640" i="1"/>
  <c r="D640" i="1"/>
  <c r="E640" i="1"/>
  <c r="B641" i="1"/>
  <c r="C641" i="1"/>
  <c r="D641" i="1"/>
  <c r="E641" i="1"/>
  <c r="B642" i="1"/>
  <c r="C642" i="1"/>
  <c r="D642" i="1"/>
  <c r="E642" i="1"/>
  <c r="B643" i="1"/>
  <c r="C643" i="1"/>
  <c r="D643" i="1"/>
  <c r="E643" i="1"/>
  <c r="B644" i="1"/>
  <c r="C644" i="1"/>
  <c r="D644" i="1"/>
  <c r="E644" i="1"/>
  <c r="B645" i="1"/>
  <c r="C645" i="1"/>
  <c r="D645" i="1"/>
  <c r="E645" i="1"/>
  <c r="B646" i="1"/>
  <c r="C646" i="1"/>
  <c r="D646" i="1"/>
  <c r="E646" i="1"/>
  <c r="B647" i="1"/>
  <c r="C647" i="1"/>
  <c r="D647" i="1"/>
  <c r="E647" i="1"/>
  <c r="B648" i="1"/>
  <c r="C648" i="1"/>
  <c r="D648" i="1"/>
  <c r="E648" i="1"/>
  <c r="B649" i="1"/>
  <c r="C649" i="1"/>
  <c r="D649" i="1"/>
  <c r="E649" i="1"/>
  <c r="B650" i="1"/>
  <c r="C650" i="1"/>
  <c r="D650" i="1"/>
  <c r="E650" i="1"/>
  <c r="B651" i="1"/>
  <c r="C651" i="1"/>
  <c r="D651" i="1"/>
  <c r="E651" i="1"/>
  <c r="B652" i="1"/>
  <c r="C652" i="1"/>
  <c r="D652" i="1"/>
  <c r="E652" i="1"/>
  <c r="B653" i="1"/>
  <c r="C653" i="1"/>
  <c r="D653" i="1"/>
  <c r="E653" i="1"/>
  <c r="B654" i="1"/>
  <c r="C654" i="1"/>
  <c r="D654" i="1"/>
  <c r="E654" i="1"/>
  <c r="B655" i="1"/>
  <c r="C655" i="1"/>
  <c r="D655" i="1"/>
  <c r="E655" i="1"/>
  <c r="B656" i="1"/>
  <c r="C656" i="1"/>
  <c r="D656" i="1"/>
  <c r="E656" i="1"/>
  <c r="B657" i="1"/>
  <c r="C657" i="1"/>
  <c r="D657" i="1"/>
  <c r="E657" i="1"/>
  <c r="B658" i="1"/>
  <c r="C658" i="1"/>
  <c r="D658" i="1"/>
  <c r="E658" i="1"/>
  <c r="B659" i="1"/>
  <c r="C659" i="1"/>
  <c r="D659" i="1"/>
  <c r="E659" i="1"/>
  <c r="B660" i="1"/>
  <c r="C660" i="1"/>
  <c r="D660" i="1"/>
  <c r="E660" i="1"/>
  <c r="B661" i="1"/>
  <c r="C661" i="1"/>
  <c r="D661" i="1"/>
  <c r="E661" i="1"/>
  <c r="B662" i="1"/>
  <c r="C662" i="1"/>
  <c r="D662" i="1"/>
  <c r="E662" i="1"/>
  <c r="B663" i="1"/>
  <c r="C663" i="1"/>
  <c r="D663" i="1"/>
  <c r="E663" i="1"/>
  <c r="B664" i="1"/>
  <c r="C664" i="1"/>
  <c r="D664" i="1"/>
  <c r="E664" i="1"/>
  <c r="B665" i="1"/>
  <c r="C665" i="1"/>
  <c r="D665" i="1"/>
  <c r="E665" i="1"/>
  <c r="B666" i="1"/>
  <c r="C666" i="1"/>
  <c r="D666" i="1"/>
  <c r="E666" i="1"/>
  <c r="B667" i="1"/>
  <c r="C667" i="1"/>
  <c r="D667" i="1"/>
  <c r="E667" i="1"/>
  <c r="B668" i="1"/>
  <c r="C668" i="1"/>
  <c r="D668" i="1"/>
  <c r="E668" i="1"/>
  <c r="B669" i="1"/>
  <c r="C669" i="1"/>
  <c r="D669" i="1"/>
  <c r="E669" i="1"/>
  <c r="B670" i="1"/>
  <c r="C670" i="1"/>
  <c r="D670" i="1"/>
  <c r="E670" i="1"/>
  <c r="B671" i="1"/>
  <c r="C671" i="1"/>
  <c r="D671" i="1"/>
  <c r="E671" i="1"/>
  <c r="B672" i="1"/>
  <c r="C672" i="1"/>
  <c r="D672" i="1"/>
  <c r="E672" i="1"/>
  <c r="B673" i="1"/>
  <c r="C673" i="1"/>
  <c r="D673" i="1"/>
  <c r="E673" i="1"/>
  <c r="B674" i="1"/>
  <c r="C674" i="1"/>
  <c r="D674" i="1"/>
  <c r="E674" i="1"/>
  <c r="B675" i="1"/>
  <c r="C675" i="1"/>
  <c r="D675" i="1"/>
  <c r="E675" i="1"/>
  <c r="B676" i="1"/>
  <c r="C676" i="1"/>
  <c r="D676" i="1"/>
  <c r="E676" i="1"/>
  <c r="B677" i="1"/>
  <c r="C677" i="1"/>
  <c r="D677" i="1"/>
  <c r="E677" i="1"/>
  <c r="B678" i="1"/>
  <c r="C678" i="1"/>
  <c r="D678" i="1"/>
  <c r="E678" i="1"/>
  <c r="B679" i="1"/>
  <c r="C679" i="1"/>
  <c r="D679" i="1"/>
  <c r="E679" i="1"/>
  <c r="B680" i="1"/>
  <c r="C680" i="1"/>
  <c r="D680" i="1"/>
  <c r="E680" i="1"/>
  <c r="B681" i="1"/>
  <c r="C681" i="1"/>
  <c r="D681" i="1"/>
  <c r="E681" i="1"/>
  <c r="B682" i="1"/>
  <c r="C682" i="1"/>
  <c r="D682" i="1"/>
  <c r="E682" i="1"/>
  <c r="B683" i="1"/>
  <c r="C683" i="1"/>
  <c r="D683" i="1"/>
  <c r="E683" i="1"/>
  <c r="B684" i="1"/>
  <c r="C684" i="1"/>
  <c r="D684" i="1"/>
  <c r="E684" i="1"/>
  <c r="B685" i="1"/>
  <c r="C685" i="1"/>
  <c r="D685" i="1"/>
  <c r="E685" i="1"/>
  <c r="B686" i="1"/>
  <c r="C686" i="1"/>
  <c r="D686" i="1"/>
  <c r="E686" i="1"/>
  <c r="B687" i="1"/>
  <c r="C687" i="1"/>
  <c r="D687" i="1"/>
  <c r="E687" i="1"/>
  <c r="B688" i="1"/>
  <c r="C688" i="1"/>
  <c r="D688" i="1"/>
  <c r="E688" i="1"/>
  <c r="B689" i="1"/>
  <c r="C689" i="1"/>
  <c r="D689" i="1"/>
  <c r="E689" i="1"/>
  <c r="B690" i="1"/>
  <c r="C690" i="1"/>
  <c r="D690" i="1"/>
  <c r="E690" i="1"/>
  <c r="B691" i="1"/>
  <c r="C691" i="1"/>
  <c r="D691" i="1"/>
  <c r="E691" i="1"/>
  <c r="B692" i="1"/>
  <c r="C692" i="1"/>
  <c r="D692" i="1"/>
  <c r="E692" i="1"/>
  <c r="B693" i="1"/>
  <c r="C693" i="1"/>
  <c r="D693" i="1"/>
  <c r="E693" i="1"/>
  <c r="B694" i="1"/>
  <c r="C694" i="1"/>
  <c r="D694" i="1"/>
  <c r="E694" i="1"/>
  <c r="B695" i="1"/>
  <c r="C695" i="1"/>
  <c r="D695" i="1"/>
  <c r="E695" i="1"/>
  <c r="B696" i="1"/>
  <c r="C696" i="1"/>
  <c r="D696" i="1"/>
  <c r="E696" i="1"/>
  <c r="B697" i="1"/>
  <c r="C697" i="1"/>
  <c r="D697" i="1"/>
  <c r="E697" i="1"/>
  <c r="B698" i="1"/>
  <c r="C698" i="1"/>
  <c r="D698" i="1"/>
  <c r="E698" i="1"/>
  <c r="B699" i="1"/>
  <c r="C699" i="1"/>
  <c r="D699" i="1"/>
  <c r="E699" i="1"/>
  <c r="B700" i="1"/>
  <c r="C700" i="1"/>
  <c r="D700" i="1"/>
  <c r="E700" i="1"/>
  <c r="B701" i="1"/>
  <c r="C701" i="1"/>
  <c r="D701" i="1"/>
  <c r="E701" i="1"/>
  <c r="B702" i="1"/>
  <c r="C702" i="1"/>
  <c r="D702" i="1"/>
  <c r="E702" i="1"/>
  <c r="B703" i="1"/>
  <c r="C703" i="1"/>
  <c r="D703" i="1"/>
  <c r="E703" i="1"/>
  <c r="B704" i="1"/>
  <c r="C704" i="1"/>
  <c r="D704" i="1"/>
  <c r="E704" i="1"/>
  <c r="B705" i="1"/>
  <c r="C705" i="1"/>
  <c r="D705" i="1"/>
  <c r="E705" i="1"/>
  <c r="B706" i="1"/>
  <c r="C706" i="1"/>
  <c r="D706" i="1"/>
  <c r="E706" i="1"/>
  <c r="B707" i="1"/>
  <c r="C707" i="1"/>
  <c r="D707" i="1"/>
  <c r="E707" i="1"/>
  <c r="B708" i="1"/>
  <c r="C708" i="1"/>
  <c r="D708" i="1"/>
  <c r="E708" i="1"/>
  <c r="B709" i="1"/>
  <c r="C709" i="1"/>
  <c r="D709" i="1"/>
  <c r="E709" i="1"/>
  <c r="B710" i="1"/>
  <c r="C710" i="1"/>
  <c r="D710" i="1"/>
  <c r="E710" i="1"/>
  <c r="B711" i="1"/>
  <c r="C711" i="1"/>
  <c r="D711" i="1"/>
  <c r="E711" i="1"/>
  <c r="B712" i="1"/>
  <c r="C712" i="1"/>
  <c r="D712" i="1"/>
  <c r="E712" i="1"/>
  <c r="B713" i="1"/>
  <c r="C713" i="1"/>
  <c r="D713" i="1"/>
  <c r="E713" i="1"/>
  <c r="B714" i="1"/>
  <c r="C714" i="1"/>
  <c r="D714" i="1"/>
  <c r="E714" i="1"/>
  <c r="B715" i="1"/>
  <c r="C715" i="1"/>
  <c r="D715" i="1"/>
  <c r="E715" i="1"/>
  <c r="B716" i="1"/>
  <c r="C716" i="1"/>
  <c r="D716" i="1"/>
  <c r="E716" i="1"/>
  <c r="B717" i="1"/>
  <c r="C717" i="1"/>
  <c r="D717" i="1"/>
  <c r="E717" i="1"/>
  <c r="B718" i="1"/>
  <c r="C718" i="1"/>
  <c r="D718" i="1"/>
  <c r="E718" i="1"/>
  <c r="B719" i="1"/>
  <c r="C719" i="1"/>
  <c r="D719" i="1"/>
  <c r="E719" i="1"/>
  <c r="B720" i="1"/>
  <c r="C720" i="1"/>
  <c r="D720" i="1"/>
  <c r="E720" i="1"/>
  <c r="B721" i="1"/>
  <c r="C721" i="1"/>
  <c r="D721" i="1"/>
  <c r="E721" i="1"/>
  <c r="B722" i="1"/>
  <c r="C722" i="1"/>
  <c r="D722" i="1"/>
  <c r="E722" i="1"/>
  <c r="B723" i="1"/>
  <c r="C723" i="1"/>
  <c r="D723" i="1"/>
  <c r="E723" i="1"/>
  <c r="B724" i="1"/>
  <c r="C724" i="1"/>
  <c r="D724" i="1"/>
  <c r="E724" i="1"/>
  <c r="B725" i="1"/>
  <c r="C725" i="1"/>
  <c r="D725" i="1"/>
  <c r="E725" i="1"/>
  <c r="B726" i="1"/>
  <c r="C726" i="1"/>
  <c r="D726" i="1"/>
  <c r="E726" i="1"/>
  <c r="B727" i="1"/>
  <c r="C727" i="1"/>
  <c r="D727" i="1"/>
  <c r="E727" i="1"/>
  <c r="B728" i="1"/>
  <c r="C728" i="1"/>
  <c r="D728" i="1"/>
  <c r="E728" i="1"/>
  <c r="B729" i="1"/>
  <c r="C729" i="1"/>
  <c r="D729" i="1"/>
  <c r="E729" i="1"/>
  <c r="B730" i="1"/>
  <c r="C730" i="1"/>
  <c r="D730" i="1"/>
  <c r="E730" i="1"/>
  <c r="B731" i="1"/>
  <c r="C731" i="1"/>
  <c r="D731" i="1"/>
  <c r="E731" i="1"/>
  <c r="B732" i="1"/>
  <c r="C732" i="1"/>
  <c r="D732" i="1"/>
  <c r="E732" i="1"/>
  <c r="B733" i="1"/>
  <c r="C733" i="1"/>
  <c r="D733" i="1"/>
  <c r="E733" i="1"/>
  <c r="B734" i="1"/>
  <c r="C734" i="1"/>
  <c r="D734" i="1"/>
  <c r="E734" i="1"/>
  <c r="B735" i="1"/>
  <c r="C735" i="1"/>
  <c r="D735" i="1"/>
  <c r="E735" i="1"/>
  <c r="B736" i="1"/>
  <c r="C736" i="1"/>
  <c r="D736" i="1"/>
  <c r="E736" i="1"/>
  <c r="B737" i="1"/>
  <c r="C737" i="1"/>
  <c r="D737" i="1"/>
  <c r="E737" i="1"/>
  <c r="B738" i="1"/>
  <c r="C738" i="1"/>
  <c r="D738" i="1"/>
  <c r="E738" i="1"/>
  <c r="B739" i="1"/>
  <c r="C739" i="1"/>
  <c r="D739" i="1"/>
  <c r="E739" i="1"/>
  <c r="B740" i="1"/>
  <c r="C740" i="1"/>
  <c r="D740" i="1"/>
  <c r="E740" i="1"/>
  <c r="B741" i="1"/>
  <c r="C741" i="1"/>
  <c r="D741" i="1"/>
  <c r="E741" i="1"/>
  <c r="B742" i="1"/>
  <c r="C742" i="1"/>
  <c r="D742" i="1"/>
  <c r="E742" i="1"/>
  <c r="B743" i="1"/>
  <c r="C743" i="1"/>
  <c r="D743" i="1"/>
  <c r="E743" i="1"/>
  <c r="B744" i="1"/>
  <c r="C744" i="1"/>
  <c r="D744" i="1"/>
  <c r="E744" i="1"/>
  <c r="B745" i="1"/>
  <c r="C745" i="1"/>
  <c r="D745" i="1"/>
  <c r="E745" i="1"/>
  <c r="B746" i="1"/>
  <c r="C746" i="1"/>
  <c r="D746" i="1"/>
  <c r="E746" i="1"/>
  <c r="B747" i="1"/>
  <c r="C747" i="1"/>
  <c r="D747" i="1"/>
  <c r="E747" i="1"/>
  <c r="B748" i="1"/>
  <c r="C748" i="1"/>
  <c r="D748" i="1"/>
  <c r="E748" i="1"/>
  <c r="B749" i="1"/>
  <c r="C749" i="1"/>
  <c r="D749" i="1"/>
  <c r="E749" i="1"/>
  <c r="B750" i="1"/>
  <c r="C750" i="1"/>
  <c r="D750" i="1"/>
  <c r="E750" i="1"/>
  <c r="B751" i="1"/>
  <c r="C751" i="1"/>
  <c r="D751" i="1"/>
  <c r="E751" i="1"/>
  <c r="B752" i="1"/>
  <c r="C752" i="1"/>
  <c r="D752" i="1"/>
  <c r="E752" i="1"/>
  <c r="B753" i="1"/>
  <c r="C753" i="1"/>
  <c r="D753" i="1"/>
  <c r="E753" i="1"/>
  <c r="B754" i="1"/>
  <c r="C754" i="1"/>
  <c r="D754" i="1"/>
  <c r="E754" i="1"/>
  <c r="B755" i="1"/>
  <c r="C755" i="1"/>
  <c r="D755" i="1"/>
  <c r="E755" i="1"/>
  <c r="B756" i="1"/>
  <c r="C756" i="1"/>
  <c r="D756" i="1"/>
  <c r="E756" i="1"/>
  <c r="B757" i="1"/>
  <c r="C757" i="1"/>
  <c r="D757" i="1"/>
  <c r="E757" i="1"/>
  <c r="B758" i="1"/>
  <c r="C758" i="1"/>
  <c r="D758" i="1"/>
  <c r="E758" i="1"/>
  <c r="B759" i="1"/>
  <c r="C759" i="1"/>
  <c r="D759" i="1"/>
  <c r="E759" i="1"/>
  <c r="B760" i="1"/>
  <c r="C760" i="1"/>
  <c r="D760" i="1"/>
  <c r="E760" i="1"/>
  <c r="B761" i="1"/>
  <c r="C761" i="1"/>
  <c r="D761" i="1"/>
  <c r="E761" i="1"/>
  <c r="B762" i="1"/>
  <c r="C762" i="1"/>
  <c r="D762" i="1"/>
  <c r="E762" i="1"/>
  <c r="B763" i="1"/>
  <c r="C763" i="1"/>
  <c r="D763" i="1"/>
  <c r="E763" i="1"/>
  <c r="B764" i="1"/>
  <c r="C764" i="1"/>
  <c r="D764" i="1"/>
  <c r="E764" i="1"/>
  <c r="B765" i="1"/>
  <c r="C765" i="1"/>
  <c r="D765" i="1"/>
  <c r="E765" i="1"/>
  <c r="B766" i="1"/>
  <c r="C766" i="1"/>
  <c r="D766" i="1"/>
  <c r="E766" i="1"/>
  <c r="B767" i="1"/>
  <c r="C767" i="1"/>
  <c r="D767" i="1"/>
  <c r="E767" i="1"/>
  <c r="B768" i="1"/>
  <c r="C768" i="1"/>
  <c r="D768" i="1"/>
  <c r="E768" i="1"/>
  <c r="B769" i="1"/>
  <c r="C769" i="1"/>
  <c r="D769" i="1"/>
  <c r="E769" i="1"/>
  <c r="B770" i="1"/>
  <c r="C770" i="1"/>
  <c r="D770" i="1"/>
  <c r="E770" i="1"/>
  <c r="B771" i="1"/>
  <c r="C771" i="1"/>
  <c r="D771" i="1"/>
  <c r="E771" i="1"/>
  <c r="B772" i="1"/>
  <c r="C772" i="1"/>
  <c r="D772" i="1"/>
  <c r="E772" i="1"/>
  <c r="B773" i="1"/>
  <c r="C773" i="1"/>
  <c r="D773" i="1"/>
  <c r="E773" i="1"/>
  <c r="B774" i="1"/>
  <c r="C774" i="1"/>
  <c r="D774" i="1"/>
  <c r="E774" i="1"/>
  <c r="B775" i="1"/>
  <c r="C775" i="1"/>
  <c r="D775" i="1"/>
  <c r="E775" i="1"/>
  <c r="B776" i="1"/>
  <c r="C776" i="1"/>
  <c r="D776" i="1"/>
  <c r="E776" i="1"/>
  <c r="B777" i="1"/>
  <c r="C777" i="1"/>
  <c r="D777" i="1"/>
  <c r="E777" i="1"/>
  <c r="B778" i="1"/>
  <c r="C778" i="1"/>
  <c r="D778" i="1"/>
  <c r="E778" i="1"/>
  <c r="B779" i="1"/>
  <c r="C779" i="1"/>
  <c r="D779" i="1"/>
  <c r="E779" i="1"/>
  <c r="B780" i="1"/>
  <c r="C780" i="1"/>
  <c r="D780" i="1"/>
  <c r="E780" i="1"/>
  <c r="B781" i="1"/>
  <c r="C781" i="1"/>
  <c r="D781" i="1"/>
  <c r="E781" i="1"/>
  <c r="B782" i="1"/>
  <c r="C782" i="1"/>
  <c r="D782" i="1"/>
  <c r="E782" i="1"/>
  <c r="B783" i="1"/>
  <c r="C783" i="1"/>
  <c r="D783" i="1"/>
  <c r="E783" i="1"/>
  <c r="B784" i="1"/>
  <c r="C784" i="1"/>
  <c r="D784" i="1"/>
  <c r="E784" i="1"/>
  <c r="B785" i="1"/>
  <c r="C785" i="1"/>
  <c r="D785" i="1"/>
  <c r="E785" i="1"/>
  <c r="B786" i="1"/>
  <c r="C786" i="1"/>
  <c r="D786" i="1"/>
  <c r="E786" i="1"/>
  <c r="B787" i="1"/>
  <c r="C787" i="1"/>
  <c r="D787" i="1"/>
  <c r="E787" i="1"/>
  <c r="B788" i="1"/>
  <c r="C788" i="1"/>
  <c r="D788" i="1"/>
  <c r="E788" i="1"/>
  <c r="B789" i="1"/>
  <c r="C789" i="1"/>
  <c r="D789" i="1"/>
  <c r="E789" i="1"/>
  <c r="B790" i="1"/>
  <c r="C790" i="1"/>
  <c r="D790" i="1"/>
  <c r="E790" i="1"/>
  <c r="B791" i="1"/>
  <c r="C791" i="1"/>
  <c r="D791" i="1"/>
  <c r="E791" i="1"/>
  <c r="B792" i="1"/>
  <c r="C792" i="1"/>
  <c r="D792" i="1"/>
  <c r="E792" i="1"/>
  <c r="B793" i="1"/>
  <c r="C793" i="1"/>
  <c r="D793" i="1"/>
  <c r="E793" i="1"/>
  <c r="B794" i="1"/>
  <c r="C794" i="1"/>
  <c r="D794" i="1"/>
  <c r="E794" i="1"/>
  <c r="B795" i="1"/>
  <c r="C795" i="1"/>
  <c r="D795" i="1"/>
  <c r="E795" i="1"/>
  <c r="B796" i="1"/>
  <c r="C796" i="1"/>
  <c r="D796" i="1"/>
  <c r="E796" i="1"/>
  <c r="B797" i="1"/>
  <c r="C797" i="1"/>
  <c r="D797" i="1"/>
  <c r="E797" i="1"/>
  <c r="B798" i="1"/>
  <c r="C798" i="1"/>
  <c r="D798" i="1"/>
  <c r="E798" i="1"/>
  <c r="B799" i="1"/>
  <c r="C799" i="1"/>
  <c r="D799" i="1"/>
  <c r="E799" i="1"/>
  <c r="B800" i="1"/>
  <c r="C800" i="1"/>
  <c r="D800" i="1"/>
  <c r="E800" i="1"/>
  <c r="B801" i="1"/>
  <c r="C801" i="1"/>
  <c r="D801" i="1"/>
  <c r="E801" i="1"/>
  <c r="B802" i="1"/>
  <c r="C802" i="1"/>
  <c r="D802" i="1"/>
  <c r="E802" i="1"/>
  <c r="B803" i="1"/>
  <c r="C803" i="1"/>
  <c r="D803" i="1"/>
  <c r="E803" i="1"/>
  <c r="B804" i="1"/>
  <c r="C804" i="1"/>
  <c r="D804" i="1"/>
  <c r="E804" i="1"/>
  <c r="B805" i="1"/>
  <c r="C805" i="1"/>
  <c r="D805" i="1"/>
  <c r="E805" i="1"/>
  <c r="B806" i="1"/>
  <c r="C806" i="1"/>
  <c r="D806" i="1"/>
  <c r="E806" i="1"/>
  <c r="B807" i="1"/>
  <c r="C807" i="1"/>
  <c r="D807" i="1"/>
  <c r="E807" i="1"/>
  <c r="B808" i="1"/>
  <c r="C808" i="1"/>
  <c r="D808" i="1"/>
  <c r="E808" i="1"/>
  <c r="B809" i="1"/>
  <c r="C809" i="1"/>
  <c r="D809" i="1"/>
  <c r="E809" i="1"/>
  <c r="B810" i="1"/>
  <c r="C810" i="1"/>
  <c r="D810" i="1"/>
  <c r="E810" i="1"/>
  <c r="B811" i="1"/>
  <c r="C811" i="1"/>
  <c r="D811" i="1"/>
  <c r="E811" i="1"/>
  <c r="B812" i="1"/>
  <c r="C812" i="1"/>
  <c r="D812" i="1"/>
  <c r="E812" i="1"/>
  <c r="B813" i="1"/>
  <c r="C813" i="1"/>
  <c r="D813" i="1"/>
  <c r="E813" i="1"/>
  <c r="B814" i="1"/>
  <c r="C814" i="1"/>
  <c r="D814" i="1"/>
  <c r="E814" i="1"/>
  <c r="B815" i="1"/>
  <c r="C815" i="1"/>
  <c r="D815" i="1"/>
  <c r="E815" i="1"/>
  <c r="B816" i="1"/>
  <c r="C816" i="1"/>
  <c r="D816" i="1"/>
  <c r="E816" i="1"/>
  <c r="B817" i="1"/>
  <c r="C817" i="1"/>
  <c r="D817" i="1"/>
  <c r="E817" i="1"/>
  <c r="B818" i="1"/>
  <c r="C818" i="1"/>
  <c r="D818" i="1"/>
  <c r="E818" i="1"/>
  <c r="B819" i="1"/>
  <c r="C819" i="1"/>
  <c r="D819" i="1"/>
  <c r="E819" i="1"/>
  <c r="B820" i="1"/>
  <c r="C820" i="1"/>
  <c r="D820" i="1"/>
  <c r="E820" i="1"/>
  <c r="B821" i="1"/>
  <c r="C821" i="1"/>
  <c r="D821" i="1"/>
  <c r="E821" i="1"/>
  <c r="B822" i="1"/>
  <c r="C822" i="1"/>
  <c r="D822" i="1"/>
  <c r="E822" i="1"/>
  <c r="B823" i="1"/>
  <c r="C823" i="1"/>
  <c r="D823" i="1"/>
  <c r="E823" i="1"/>
  <c r="B824" i="1"/>
  <c r="C824" i="1"/>
  <c r="D824" i="1"/>
  <c r="E824" i="1"/>
  <c r="B825" i="1"/>
  <c r="C825" i="1"/>
  <c r="D825" i="1"/>
  <c r="E825" i="1"/>
  <c r="B826" i="1"/>
  <c r="C826" i="1"/>
  <c r="D826" i="1"/>
  <c r="E826" i="1"/>
  <c r="B827" i="1"/>
  <c r="C827" i="1"/>
  <c r="D827" i="1"/>
  <c r="E827" i="1"/>
  <c r="B828" i="1"/>
  <c r="C828" i="1"/>
  <c r="D828" i="1"/>
  <c r="E828" i="1"/>
  <c r="B829" i="1"/>
  <c r="C829" i="1"/>
  <c r="D829" i="1"/>
  <c r="E829" i="1"/>
  <c r="B830" i="1"/>
  <c r="C830" i="1"/>
  <c r="D830" i="1"/>
  <c r="E830" i="1"/>
  <c r="B831" i="1"/>
  <c r="C831" i="1"/>
  <c r="D831" i="1"/>
  <c r="E831" i="1"/>
  <c r="B832" i="1"/>
  <c r="C832" i="1"/>
  <c r="D832" i="1"/>
  <c r="E832" i="1"/>
  <c r="B833" i="1"/>
  <c r="C833" i="1"/>
  <c r="D833" i="1"/>
  <c r="E833" i="1"/>
  <c r="B834" i="1"/>
  <c r="C834" i="1"/>
  <c r="D834" i="1"/>
  <c r="E834" i="1"/>
  <c r="B835" i="1"/>
  <c r="C835" i="1"/>
  <c r="D835" i="1"/>
  <c r="E835" i="1"/>
  <c r="B836" i="1"/>
  <c r="C836" i="1"/>
  <c r="D836" i="1"/>
  <c r="E836" i="1"/>
  <c r="B837" i="1"/>
  <c r="C837" i="1"/>
  <c r="D837" i="1"/>
  <c r="E837" i="1"/>
  <c r="B838" i="1"/>
  <c r="C838" i="1"/>
  <c r="D838" i="1"/>
  <c r="E838" i="1"/>
  <c r="B839" i="1"/>
  <c r="C839" i="1"/>
  <c r="D839" i="1"/>
  <c r="E839" i="1"/>
  <c r="B840" i="1"/>
  <c r="C840" i="1"/>
  <c r="D840" i="1"/>
  <c r="E840" i="1"/>
  <c r="B841" i="1"/>
  <c r="C841" i="1"/>
  <c r="D841" i="1"/>
  <c r="E841" i="1"/>
  <c r="B842" i="1"/>
  <c r="C842" i="1"/>
  <c r="D842" i="1"/>
  <c r="E842" i="1"/>
  <c r="B843" i="1"/>
  <c r="C843" i="1"/>
  <c r="D843" i="1"/>
  <c r="E843" i="1"/>
  <c r="B844" i="1"/>
  <c r="C844" i="1"/>
  <c r="D844" i="1"/>
  <c r="E844" i="1"/>
  <c r="B845" i="1"/>
  <c r="C845" i="1"/>
  <c r="D845" i="1"/>
  <c r="E845" i="1"/>
  <c r="B846" i="1"/>
  <c r="C846" i="1"/>
  <c r="D846" i="1"/>
  <c r="E846" i="1"/>
  <c r="B847" i="1"/>
  <c r="C847" i="1"/>
  <c r="D847" i="1"/>
  <c r="E847" i="1"/>
  <c r="B848" i="1"/>
  <c r="C848" i="1"/>
  <c r="D848" i="1"/>
  <c r="E848" i="1"/>
  <c r="B849" i="1"/>
  <c r="C849" i="1"/>
  <c r="D849" i="1"/>
  <c r="E849" i="1"/>
  <c r="B850" i="1"/>
  <c r="C850" i="1"/>
  <c r="D850" i="1"/>
  <c r="E850" i="1"/>
  <c r="B851" i="1"/>
  <c r="C851" i="1"/>
  <c r="D851" i="1"/>
  <c r="E851" i="1"/>
  <c r="B852" i="1"/>
  <c r="C852" i="1"/>
  <c r="D852" i="1"/>
  <c r="E852" i="1"/>
  <c r="B853" i="1"/>
  <c r="C853" i="1"/>
  <c r="D853" i="1"/>
  <c r="E853" i="1"/>
  <c r="B854" i="1"/>
  <c r="C854" i="1"/>
  <c r="D854" i="1"/>
  <c r="E854" i="1"/>
  <c r="B855" i="1"/>
  <c r="C855" i="1"/>
  <c r="D855" i="1"/>
  <c r="E855" i="1"/>
  <c r="B856" i="1"/>
  <c r="C856" i="1"/>
  <c r="D856" i="1"/>
  <c r="E856" i="1"/>
  <c r="B857" i="1"/>
  <c r="C857" i="1"/>
  <c r="D857" i="1"/>
  <c r="E857" i="1"/>
  <c r="B858" i="1"/>
  <c r="C858" i="1"/>
  <c r="D858" i="1"/>
  <c r="E858" i="1"/>
  <c r="B859" i="1"/>
  <c r="C859" i="1"/>
  <c r="D859" i="1"/>
  <c r="E859" i="1"/>
  <c r="B860" i="1"/>
  <c r="C860" i="1"/>
  <c r="D860" i="1"/>
  <c r="E860" i="1"/>
  <c r="B861" i="1"/>
  <c r="C861" i="1"/>
  <c r="D861" i="1"/>
  <c r="E861" i="1"/>
  <c r="B862" i="1"/>
  <c r="C862" i="1"/>
  <c r="D862" i="1"/>
  <c r="E862" i="1"/>
  <c r="B863" i="1"/>
  <c r="C863" i="1"/>
  <c r="D863" i="1"/>
  <c r="E863" i="1"/>
  <c r="B864" i="1"/>
  <c r="C864" i="1"/>
  <c r="D864" i="1"/>
  <c r="E864" i="1"/>
  <c r="B865" i="1"/>
  <c r="C865" i="1"/>
  <c r="D865" i="1"/>
  <c r="E865" i="1"/>
  <c r="B866" i="1"/>
  <c r="C866" i="1"/>
  <c r="D866" i="1"/>
  <c r="E866" i="1"/>
  <c r="B867" i="1"/>
  <c r="C867" i="1"/>
  <c r="D867" i="1"/>
  <c r="E867" i="1"/>
  <c r="B868" i="1"/>
  <c r="C868" i="1"/>
  <c r="D868" i="1"/>
  <c r="E868" i="1"/>
  <c r="B869" i="1"/>
  <c r="C869" i="1"/>
  <c r="D869" i="1"/>
  <c r="E869" i="1"/>
  <c r="B870" i="1"/>
  <c r="C870" i="1"/>
  <c r="D870" i="1"/>
  <c r="E870" i="1"/>
  <c r="B871" i="1"/>
  <c r="C871" i="1"/>
  <c r="D871" i="1"/>
  <c r="E871" i="1"/>
  <c r="B872" i="1"/>
  <c r="C872" i="1"/>
  <c r="D872" i="1"/>
  <c r="E872" i="1"/>
  <c r="B873" i="1"/>
  <c r="C873" i="1"/>
  <c r="D873" i="1"/>
  <c r="E873" i="1"/>
  <c r="B874" i="1"/>
  <c r="C874" i="1"/>
  <c r="D874" i="1"/>
  <c r="E874" i="1"/>
  <c r="B875" i="1"/>
  <c r="C875" i="1"/>
  <c r="D875" i="1"/>
  <c r="E875" i="1"/>
  <c r="B876" i="1"/>
  <c r="C876" i="1"/>
  <c r="D876" i="1"/>
  <c r="E876" i="1"/>
  <c r="B877" i="1"/>
  <c r="C877" i="1"/>
  <c r="D877" i="1"/>
  <c r="E877" i="1"/>
  <c r="B878" i="1"/>
  <c r="C878" i="1"/>
  <c r="D878" i="1"/>
  <c r="E878" i="1"/>
  <c r="B879" i="1"/>
  <c r="C879" i="1"/>
  <c r="D879" i="1"/>
  <c r="E879" i="1"/>
  <c r="B880" i="1"/>
  <c r="C880" i="1"/>
  <c r="D880" i="1"/>
  <c r="E880" i="1"/>
  <c r="B881" i="1"/>
  <c r="C881" i="1"/>
  <c r="D881" i="1"/>
  <c r="E881" i="1"/>
  <c r="B882" i="1"/>
  <c r="C882" i="1"/>
  <c r="D882" i="1"/>
  <c r="E882" i="1"/>
  <c r="B883" i="1"/>
  <c r="C883" i="1"/>
  <c r="D883" i="1"/>
  <c r="E883" i="1"/>
  <c r="B884" i="1"/>
  <c r="C884" i="1"/>
  <c r="D884" i="1"/>
  <c r="E884" i="1"/>
  <c r="B885" i="1"/>
  <c r="C885" i="1"/>
  <c r="D885" i="1"/>
  <c r="E885" i="1"/>
  <c r="B886" i="1"/>
  <c r="C886" i="1"/>
  <c r="D886" i="1"/>
  <c r="E886" i="1"/>
  <c r="B887" i="1"/>
  <c r="C887" i="1"/>
  <c r="D887" i="1"/>
  <c r="E887" i="1"/>
  <c r="B888" i="1"/>
  <c r="C888" i="1"/>
  <c r="D888" i="1"/>
  <c r="E888" i="1"/>
  <c r="B889" i="1"/>
  <c r="C889" i="1"/>
  <c r="D889" i="1"/>
  <c r="E889" i="1"/>
  <c r="B890" i="1"/>
  <c r="C890" i="1"/>
  <c r="D890" i="1"/>
  <c r="E890" i="1"/>
  <c r="B891" i="1"/>
  <c r="C891" i="1"/>
  <c r="D891" i="1"/>
  <c r="E891" i="1"/>
  <c r="B892" i="1"/>
  <c r="C892" i="1"/>
  <c r="D892" i="1"/>
  <c r="E892" i="1"/>
  <c r="B893" i="1"/>
  <c r="C893" i="1"/>
  <c r="D893" i="1"/>
  <c r="E893" i="1"/>
  <c r="B894" i="1"/>
  <c r="C894" i="1"/>
  <c r="D894" i="1"/>
  <c r="E894" i="1"/>
  <c r="B895" i="1"/>
  <c r="C895" i="1"/>
  <c r="D895" i="1"/>
  <c r="E895" i="1"/>
  <c r="B896" i="1"/>
  <c r="C896" i="1"/>
  <c r="D896" i="1"/>
  <c r="E896" i="1"/>
  <c r="B897" i="1"/>
  <c r="C897" i="1"/>
  <c r="D897" i="1"/>
  <c r="E897" i="1"/>
  <c r="B898" i="1"/>
  <c r="C898" i="1"/>
  <c r="D898" i="1"/>
  <c r="E898" i="1"/>
  <c r="B899" i="1"/>
  <c r="C899" i="1"/>
  <c r="D899" i="1"/>
  <c r="E899" i="1"/>
  <c r="B900" i="1"/>
  <c r="C900" i="1"/>
  <c r="D900" i="1"/>
  <c r="E900" i="1"/>
  <c r="B901" i="1"/>
  <c r="C901" i="1"/>
  <c r="D901" i="1"/>
  <c r="E901" i="1"/>
  <c r="B902" i="1"/>
  <c r="C902" i="1"/>
  <c r="D902" i="1"/>
  <c r="E902" i="1"/>
  <c r="B903" i="1"/>
  <c r="C903" i="1"/>
  <c r="D903" i="1"/>
  <c r="E903" i="1"/>
  <c r="B904" i="1"/>
  <c r="C904" i="1"/>
  <c r="D904" i="1"/>
  <c r="E904" i="1"/>
  <c r="B905" i="1"/>
  <c r="C905" i="1"/>
  <c r="D905" i="1"/>
  <c r="E905" i="1"/>
  <c r="B906" i="1"/>
  <c r="C906" i="1"/>
  <c r="D906" i="1"/>
  <c r="E906" i="1"/>
  <c r="B907" i="1"/>
  <c r="C907" i="1"/>
  <c r="D907" i="1"/>
  <c r="E907" i="1"/>
  <c r="B908" i="1"/>
  <c r="C908" i="1"/>
  <c r="D908" i="1"/>
  <c r="E908" i="1"/>
  <c r="B909" i="1"/>
  <c r="C909" i="1"/>
  <c r="D909" i="1"/>
  <c r="E909" i="1"/>
  <c r="B910" i="1"/>
  <c r="C910" i="1"/>
  <c r="D910" i="1"/>
  <c r="E910" i="1"/>
  <c r="B911" i="1"/>
  <c r="C911" i="1"/>
  <c r="D911" i="1"/>
  <c r="E911" i="1"/>
  <c r="B912" i="1"/>
  <c r="C912" i="1"/>
  <c r="D912" i="1"/>
  <c r="E912" i="1"/>
  <c r="B913" i="1"/>
  <c r="C913" i="1"/>
  <c r="D913" i="1"/>
  <c r="E913" i="1"/>
  <c r="B914" i="1"/>
  <c r="C914" i="1"/>
  <c r="D914" i="1"/>
  <c r="E914" i="1"/>
  <c r="B915" i="1"/>
  <c r="C915" i="1"/>
  <c r="D915" i="1"/>
  <c r="E915" i="1"/>
  <c r="B916" i="1"/>
  <c r="C916" i="1"/>
  <c r="D916" i="1"/>
  <c r="E916" i="1"/>
  <c r="B917" i="1"/>
  <c r="C917" i="1"/>
  <c r="D917" i="1"/>
  <c r="E917" i="1"/>
  <c r="B918" i="1"/>
  <c r="C918" i="1"/>
  <c r="D918" i="1"/>
  <c r="E918" i="1"/>
  <c r="B919" i="1"/>
  <c r="C919" i="1"/>
  <c r="D919" i="1"/>
  <c r="E919" i="1"/>
  <c r="B920" i="1"/>
  <c r="C920" i="1"/>
  <c r="D920" i="1"/>
  <c r="E920" i="1"/>
  <c r="B921" i="1"/>
  <c r="C921" i="1"/>
  <c r="D921" i="1"/>
  <c r="E921" i="1"/>
  <c r="B922" i="1"/>
  <c r="C922" i="1"/>
  <c r="D922" i="1"/>
  <c r="E922" i="1"/>
  <c r="B923" i="1"/>
  <c r="C923" i="1"/>
  <c r="D923" i="1"/>
  <c r="E923" i="1"/>
  <c r="B924" i="1"/>
  <c r="C924" i="1"/>
  <c r="D924" i="1"/>
  <c r="E924" i="1"/>
  <c r="B925" i="1"/>
  <c r="C925" i="1"/>
  <c r="D925" i="1"/>
  <c r="E925" i="1"/>
  <c r="B926" i="1"/>
  <c r="C926" i="1"/>
  <c r="D926" i="1"/>
  <c r="E926" i="1"/>
  <c r="B927" i="1"/>
  <c r="C927" i="1"/>
  <c r="D927" i="1"/>
  <c r="E927" i="1"/>
  <c r="B928" i="1"/>
  <c r="C928" i="1"/>
  <c r="D928" i="1"/>
  <c r="E928" i="1"/>
  <c r="B929" i="1"/>
  <c r="C929" i="1"/>
  <c r="D929" i="1"/>
  <c r="E929" i="1"/>
  <c r="B930" i="1"/>
  <c r="C930" i="1"/>
  <c r="D930" i="1"/>
  <c r="E930" i="1"/>
  <c r="B931" i="1"/>
  <c r="C931" i="1"/>
  <c r="D931" i="1"/>
  <c r="E931" i="1"/>
  <c r="B932" i="1"/>
  <c r="C932" i="1"/>
  <c r="D932" i="1"/>
  <c r="E932" i="1"/>
  <c r="B933" i="1"/>
  <c r="C933" i="1"/>
  <c r="D933" i="1"/>
  <c r="E933" i="1"/>
  <c r="B934" i="1"/>
  <c r="C934" i="1"/>
  <c r="D934" i="1"/>
  <c r="E934" i="1"/>
  <c r="B935" i="1"/>
  <c r="C935" i="1"/>
  <c r="D935" i="1"/>
  <c r="E935" i="1"/>
  <c r="B936" i="1"/>
  <c r="C936" i="1"/>
  <c r="D936" i="1"/>
  <c r="E936" i="1"/>
  <c r="B937" i="1"/>
  <c r="C937" i="1"/>
  <c r="D937" i="1"/>
  <c r="E937" i="1"/>
  <c r="B938" i="1"/>
  <c r="C938" i="1"/>
  <c r="D938" i="1"/>
  <c r="E938" i="1"/>
  <c r="B939" i="1"/>
  <c r="C939" i="1"/>
  <c r="D939" i="1"/>
  <c r="E939" i="1"/>
  <c r="B940" i="1"/>
  <c r="C940" i="1"/>
  <c r="D940" i="1"/>
  <c r="E940" i="1"/>
  <c r="B941" i="1"/>
  <c r="C941" i="1"/>
  <c r="D941" i="1"/>
  <c r="E941" i="1"/>
  <c r="B942" i="1"/>
  <c r="C942" i="1"/>
  <c r="D942" i="1"/>
  <c r="E942" i="1"/>
  <c r="B943" i="1"/>
  <c r="C943" i="1"/>
  <c r="D943" i="1"/>
  <c r="E943" i="1"/>
  <c r="B944" i="1"/>
  <c r="C944" i="1"/>
  <c r="D944" i="1"/>
  <c r="E944" i="1"/>
  <c r="B945" i="1"/>
  <c r="C945" i="1"/>
  <c r="D945" i="1"/>
  <c r="E945" i="1"/>
  <c r="B946" i="1"/>
  <c r="C946" i="1"/>
  <c r="D946" i="1"/>
  <c r="E946" i="1"/>
  <c r="B947" i="1"/>
  <c r="C947" i="1"/>
  <c r="D947" i="1"/>
  <c r="E947" i="1"/>
  <c r="B948" i="1"/>
  <c r="C948" i="1"/>
  <c r="D948" i="1"/>
  <c r="E948" i="1"/>
  <c r="B949" i="1"/>
  <c r="C949" i="1"/>
  <c r="D949" i="1"/>
  <c r="E949" i="1"/>
  <c r="B950" i="1"/>
  <c r="C950" i="1"/>
  <c r="D950" i="1"/>
  <c r="E950" i="1"/>
  <c r="B951" i="1"/>
  <c r="C951" i="1"/>
  <c r="D951" i="1"/>
  <c r="E951" i="1"/>
  <c r="B952" i="1"/>
  <c r="C952" i="1"/>
  <c r="D952" i="1"/>
  <c r="E952" i="1"/>
  <c r="B953" i="1"/>
  <c r="C953" i="1"/>
  <c r="D953" i="1"/>
  <c r="E953" i="1"/>
  <c r="B954" i="1"/>
  <c r="C954" i="1"/>
  <c r="D954" i="1"/>
  <c r="E954" i="1"/>
  <c r="B955" i="1"/>
  <c r="C955" i="1"/>
  <c r="D955" i="1"/>
  <c r="E955" i="1"/>
  <c r="B956" i="1"/>
  <c r="C956" i="1"/>
  <c r="D956" i="1"/>
  <c r="E956" i="1"/>
  <c r="B957" i="1"/>
  <c r="C957" i="1"/>
  <c r="D957" i="1"/>
  <c r="E957" i="1"/>
  <c r="B958" i="1"/>
  <c r="C958" i="1"/>
  <c r="D958" i="1"/>
  <c r="E958" i="1"/>
  <c r="B959" i="1"/>
  <c r="C959" i="1"/>
  <c r="D959" i="1"/>
  <c r="E959" i="1"/>
  <c r="B960" i="1"/>
  <c r="C960" i="1"/>
  <c r="D960" i="1"/>
  <c r="E960" i="1"/>
  <c r="B961" i="1"/>
  <c r="C961" i="1"/>
  <c r="D961" i="1"/>
  <c r="E961" i="1"/>
  <c r="B962" i="1"/>
  <c r="C962" i="1"/>
  <c r="D962" i="1"/>
  <c r="E962" i="1"/>
  <c r="B963" i="1"/>
  <c r="C963" i="1"/>
  <c r="D963" i="1"/>
  <c r="E963" i="1"/>
  <c r="B964" i="1"/>
  <c r="C964" i="1"/>
  <c r="D964" i="1"/>
  <c r="E964" i="1"/>
  <c r="B965" i="1"/>
  <c r="C965" i="1"/>
  <c r="D965" i="1"/>
  <c r="E965" i="1"/>
  <c r="B966" i="1"/>
  <c r="C966" i="1"/>
  <c r="D966" i="1"/>
  <c r="E966" i="1"/>
  <c r="B967" i="1"/>
  <c r="C967" i="1"/>
  <c r="D967" i="1"/>
  <c r="E967" i="1"/>
  <c r="B968" i="1"/>
  <c r="C968" i="1"/>
  <c r="D968" i="1"/>
  <c r="E968" i="1"/>
  <c r="B969" i="1"/>
  <c r="C969" i="1"/>
  <c r="D969" i="1"/>
  <c r="E969" i="1"/>
  <c r="B970" i="1"/>
  <c r="C970" i="1"/>
  <c r="D970" i="1"/>
  <c r="E970" i="1"/>
  <c r="B971" i="1"/>
  <c r="C971" i="1"/>
  <c r="D971" i="1"/>
  <c r="E971" i="1"/>
  <c r="B972" i="1"/>
  <c r="C972" i="1"/>
  <c r="D972" i="1"/>
  <c r="E972" i="1"/>
  <c r="B973" i="1"/>
  <c r="C973" i="1"/>
  <c r="D973" i="1"/>
  <c r="E973" i="1"/>
  <c r="B974" i="1"/>
  <c r="C974" i="1"/>
  <c r="D974" i="1"/>
  <c r="E974" i="1"/>
  <c r="B975" i="1"/>
  <c r="C975" i="1"/>
  <c r="D975" i="1"/>
  <c r="E975" i="1"/>
  <c r="B976" i="1"/>
  <c r="C976" i="1"/>
  <c r="D976" i="1"/>
  <c r="E976" i="1"/>
  <c r="B977" i="1"/>
  <c r="C977" i="1"/>
  <c r="D977" i="1"/>
  <c r="E977" i="1"/>
  <c r="B978" i="1"/>
  <c r="C978" i="1"/>
  <c r="D978" i="1"/>
  <c r="E978" i="1"/>
  <c r="B979" i="1"/>
  <c r="C979" i="1"/>
  <c r="D979" i="1"/>
  <c r="E979" i="1"/>
  <c r="B980" i="1"/>
  <c r="C980" i="1"/>
  <c r="D980" i="1"/>
  <c r="E980" i="1"/>
  <c r="B981" i="1"/>
  <c r="C981" i="1"/>
  <c r="D981" i="1"/>
  <c r="E981" i="1"/>
  <c r="B982" i="1"/>
  <c r="C982" i="1"/>
  <c r="D982" i="1"/>
  <c r="E982" i="1"/>
  <c r="B983" i="1"/>
  <c r="C983" i="1"/>
  <c r="D983" i="1"/>
  <c r="E983" i="1"/>
  <c r="B984" i="1"/>
  <c r="C984" i="1"/>
  <c r="D984" i="1"/>
  <c r="E984" i="1"/>
  <c r="B985" i="1"/>
  <c r="C985" i="1"/>
  <c r="D985" i="1"/>
  <c r="E985" i="1"/>
  <c r="B986" i="1"/>
  <c r="C986" i="1"/>
  <c r="D986" i="1"/>
  <c r="E986" i="1"/>
  <c r="B987" i="1"/>
  <c r="C987" i="1"/>
  <c r="D987" i="1"/>
  <c r="E987" i="1"/>
  <c r="B988" i="1"/>
  <c r="C988" i="1"/>
  <c r="D988" i="1"/>
  <c r="E988" i="1"/>
  <c r="B989" i="1"/>
  <c r="C989" i="1"/>
  <c r="D989" i="1"/>
  <c r="E989" i="1"/>
  <c r="B990" i="1"/>
  <c r="C990" i="1"/>
  <c r="D990" i="1"/>
  <c r="E990" i="1"/>
  <c r="B991" i="1"/>
  <c r="C991" i="1"/>
  <c r="D991" i="1"/>
  <c r="E991" i="1"/>
  <c r="B992" i="1"/>
  <c r="C992" i="1"/>
  <c r="D992" i="1"/>
  <c r="E992" i="1"/>
  <c r="B993" i="1"/>
  <c r="C993" i="1"/>
  <c r="D993" i="1"/>
  <c r="E993" i="1"/>
  <c r="B994" i="1"/>
  <c r="C994" i="1"/>
  <c r="D994" i="1"/>
  <c r="E994" i="1"/>
  <c r="B995" i="1"/>
  <c r="C995" i="1"/>
  <c r="D995" i="1"/>
  <c r="E995" i="1"/>
  <c r="B996" i="1"/>
  <c r="C996" i="1"/>
  <c r="D996" i="1"/>
  <c r="E996" i="1"/>
  <c r="B997" i="1"/>
  <c r="C997" i="1"/>
  <c r="D997" i="1"/>
  <c r="E997" i="1"/>
  <c r="B998" i="1"/>
  <c r="C998" i="1"/>
  <c r="D998" i="1"/>
  <c r="E998" i="1"/>
  <c r="B999" i="1"/>
  <c r="C999" i="1"/>
  <c r="D999" i="1"/>
  <c r="E999" i="1"/>
  <c r="B1000" i="1"/>
  <c r="C1000" i="1"/>
  <c r="D1000" i="1"/>
  <c r="E1000" i="1"/>
  <c r="B1001" i="1"/>
  <c r="C1001" i="1"/>
  <c r="D1001" i="1"/>
  <c r="E1001" i="1"/>
  <c r="B1002" i="1"/>
  <c r="C1002" i="1"/>
  <c r="D1002" i="1"/>
  <c r="E1002" i="1"/>
  <c r="B1003" i="1"/>
  <c r="C1003" i="1"/>
  <c r="D1003" i="1"/>
  <c r="E1003" i="1"/>
  <c r="B1004" i="1"/>
  <c r="C1004" i="1"/>
  <c r="D1004" i="1"/>
  <c r="E1004" i="1"/>
  <c r="B1005" i="1"/>
  <c r="C1005" i="1"/>
  <c r="D1005" i="1"/>
  <c r="E1005" i="1"/>
  <c r="B1006" i="1"/>
  <c r="C1006" i="1"/>
  <c r="D1006" i="1"/>
  <c r="E1006" i="1"/>
  <c r="B1007" i="1"/>
  <c r="C1007" i="1"/>
  <c r="D1007" i="1"/>
  <c r="E1007" i="1"/>
  <c r="B1008" i="1"/>
  <c r="C1008" i="1"/>
  <c r="D1008" i="1"/>
  <c r="E1008" i="1"/>
  <c r="B1009" i="1"/>
  <c r="C1009" i="1"/>
  <c r="D1009" i="1"/>
  <c r="E1009" i="1"/>
  <c r="B1010" i="1"/>
  <c r="C1010" i="1"/>
  <c r="D1010" i="1"/>
  <c r="E1010" i="1"/>
  <c r="B1011" i="1"/>
  <c r="C1011" i="1"/>
  <c r="D1011" i="1"/>
  <c r="E1011" i="1"/>
  <c r="B1012" i="1"/>
  <c r="C1012" i="1"/>
  <c r="D1012" i="1"/>
  <c r="E1012" i="1"/>
  <c r="B1013" i="1"/>
  <c r="C1013" i="1"/>
  <c r="D1013" i="1"/>
  <c r="E1013" i="1"/>
  <c r="B1014" i="1"/>
  <c r="C1014" i="1"/>
  <c r="D1014" i="1"/>
  <c r="E1014" i="1"/>
  <c r="B1015" i="1"/>
  <c r="C1015" i="1"/>
  <c r="D1015" i="1"/>
  <c r="E1015" i="1"/>
  <c r="B1016" i="1"/>
  <c r="C1016" i="1"/>
  <c r="D1016" i="1"/>
  <c r="E1016" i="1"/>
  <c r="B1017" i="1"/>
  <c r="C1017" i="1"/>
  <c r="D1017" i="1"/>
  <c r="E1017" i="1"/>
  <c r="B1018" i="1"/>
  <c r="C1018" i="1"/>
  <c r="D1018" i="1"/>
  <c r="E1018" i="1"/>
  <c r="B1019" i="1"/>
  <c r="C1019" i="1"/>
  <c r="D1019" i="1"/>
  <c r="E1019" i="1"/>
  <c r="B1020" i="1"/>
  <c r="C1020" i="1"/>
  <c r="D1020" i="1"/>
  <c r="E1020" i="1"/>
  <c r="B1021" i="1"/>
  <c r="C1021" i="1"/>
  <c r="D1021" i="1"/>
  <c r="E1021" i="1"/>
  <c r="B1022" i="1"/>
  <c r="C1022" i="1"/>
  <c r="D1022" i="1"/>
  <c r="E1022" i="1"/>
  <c r="B1023" i="1"/>
  <c r="C1023" i="1"/>
  <c r="D1023" i="1"/>
  <c r="E1023" i="1"/>
  <c r="B1024" i="1"/>
  <c r="C1024" i="1"/>
  <c r="D1024" i="1"/>
  <c r="E1024" i="1"/>
  <c r="B1025" i="1"/>
  <c r="C1025" i="1"/>
  <c r="D1025" i="1"/>
  <c r="E1025" i="1"/>
  <c r="B1026" i="1"/>
  <c r="C1026" i="1"/>
  <c r="D1026" i="1"/>
  <c r="E1026" i="1"/>
  <c r="B1027" i="1"/>
  <c r="C1027" i="1"/>
  <c r="D1027" i="1"/>
  <c r="E1027" i="1"/>
  <c r="B1028" i="1"/>
  <c r="C1028" i="1"/>
  <c r="D1028" i="1"/>
  <c r="E1028" i="1"/>
  <c r="B1029" i="1"/>
  <c r="C1029" i="1"/>
  <c r="D1029" i="1"/>
  <c r="E1029" i="1"/>
  <c r="B1030" i="1"/>
  <c r="C1030" i="1"/>
  <c r="D1030" i="1"/>
  <c r="E1030" i="1"/>
  <c r="B1031" i="1"/>
  <c r="C1031" i="1"/>
  <c r="D1031" i="1"/>
  <c r="E1031" i="1"/>
  <c r="B1032" i="1"/>
  <c r="C1032" i="1"/>
  <c r="D1032" i="1"/>
  <c r="E1032" i="1"/>
  <c r="B1033" i="1"/>
  <c r="C1033" i="1"/>
  <c r="D1033" i="1"/>
  <c r="E1033" i="1"/>
  <c r="B1034" i="1"/>
  <c r="C1034" i="1"/>
  <c r="D1034" i="1"/>
  <c r="E1034" i="1"/>
  <c r="B1035" i="1"/>
  <c r="C1035" i="1"/>
  <c r="D1035" i="1"/>
  <c r="E1035" i="1"/>
  <c r="B1036" i="1"/>
  <c r="C1036" i="1"/>
  <c r="D1036" i="1"/>
  <c r="E1036" i="1"/>
  <c r="B1037" i="1"/>
  <c r="C1037" i="1"/>
  <c r="D1037" i="1"/>
  <c r="E1037" i="1"/>
  <c r="B1038" i="1"/>
  <c r="C1038" i="1"/>
  <c r="D1038" i="1"/>
  <c r="E1038" i="1"/>
  <c r="B1039" i="1"/>
  <c r="C1039" i="1"/>
  <c r="D1039" i="1"/>
  <c r="E1039" i="1"/>
  <c r="B1040" i="1"/>
  <c r="C1040" i="1"/>
  <c r="D1040" i="1"/>
  <c r="E1040" i="1"/>
  <c r="B1041" i="1"/>
  <c r="C1041" i="1"/>
  <c r="D1041" i="1"/>
  <c r="E1041" i="1"/>
  <c r="B1042" i="1"/>
  <c r="C1042" i="1"/>
  <c r="D1042" i="1"/>
  <c r="E1042" i="1"/>
  <c r="B1043" i="1"/>
  <c r="C1043" i="1"/>
  <c r="D1043" i="1"/>
  <c r="E1043" i="1"/>
  <c r="B1044" i="1"/>
  <c r="C1044" i="1"/>
  <c r="D1044" i="1"/>
  <c r="E1044" i="1"/>
  <c r="B1045" i="1"/>
  <c r="C1045" i="1"/>
  <c r="D1045" i="1"/>
  <c r="E1045" i="1"/>
  <c r="B1046" i="1"/>
  <c r="C1046" i="1"/>
  <c r="D1046" i="1"/>
  <c r="E1046" i="1"/>
  <c r="B1047" i="1"/>
  <c r="C1047" i="1"/>
  <c r="D1047" i="1"/>
  <c r="E1047" i="1"/>
  <c r="B1048" i="1"/>
  <c r="C1048" i="1"/>
  <c r="D1048" i="1"/>
  <c r="E1048" i="1"/>
  <c r="B1049" i="1"/>
  <c r="C1049" i="1"/>
  <c r="D1049" i="1"/>
  <c r="E1049" i="1"/>
  <c r="B1050" i="1"/>
  <c r="C1050" i="1"/>
  <c r="D1050" i="1"/>
  <c r="E1050" i="1"/>
  <c r="B1051" i="1"/>
  <c r="C1051" i="1"/>
  <c r="D1051" i="1"/>
  <c r="E1051" i="1"/>
  <c r="B1052" i="1"/>
  <c r="C1052" i="1"/>
  <c r="D1052" i="1"/>
  <c r="E1052" i="1"/>
  <c r="B1053" i="1"/>
  <c r="C1053" i="1"/>
  <c r="D1053" i="1"/>
  <c r="E1053" i="1"/>
  <c r="B1054" i="1"/>
  <c r="C1054" i="1"/>
  <c r="D1054" i="1"/>
  <c r="E1054" i="1"/>
  <c r="B1055" i="1"/>
  <c r="C1055" i="1"/>
  <c r="D1055" i="1"/>
  <c r="E1055" i="1"/>
  <c r="B1056" i="1"/>
  <c r="C1056" i="1"/>
  <c r="D1056" i="1"/>
  <c r="E1056" i="1"/>
  <c r="B1057" i="1"/>
  <c r="C1057" i="1"/>
  <c r="D1057" i="1"/>
  <c r="E1057" i="1"/>
  <c r="B1058" i="1"/>
  <c r="C1058" i="1"/>
  <c r="D1058" i="1"/>
  <c r="E1058" i="1"/>
  <c r="B1059" i="1"/>
  <c r="C1059" i="1"/>
  <c r="D1059" i="1"/>
  <c r="E1059" i="1"/>
  <c r="B1060" i="1"/>
  <c r="C1060" i="1"/>
  <c r="D1060" i="1"/>
  <c r="E1060" i="1"/>
  <c r="B1061" i="1"/>
  <c r="C1061" i="1"/>
  <c r="D1061" i="1"/>
  <c r="E1061" i="1"/>
  <c r="B1062" i="1"/>
  <c r="C1062" i="1"/>
  <c r="D1062" i="1"/>
  <c r="E1062" i="1"/>
  <c r="B1063" i="1"/>
  <c r="C1063" i="1"/>
  <c r="D1063" i="1"/>
  <c r="E1063" i="1"/>
  <c r="B1064" i="1"/>
  <c r="C1064" i="1"/>
  <c r="D1064" i="1"/>
  <c r="E1064" i="1"/>
  <c r="B1065" i="1"/>
  <c r="C1065" i="1"/>
  <c r="D1065" i="1"/>
  <c r="E1065" i="1"/>
  <c r="B1066" i="1"/>
  <c r="C1066" i="1"/>
  <c r="D1066" i="1"/>
  <c r="E1066" i="1"/>
  <c r="B1067" i="1"/>
  <c r="C1067" i="1"/>
  <c r="D1067" i="1"/>
  <c r="E1067" i="1"/>
  <c r="B1068" i="1"/>
  <c r="C1068" i="1"/>
  <c r="D1068" i="1"/>
  <c r="E1068" i="1"/>
  <c r="B1069" i="1"/>
  <c r="C1069" i="1"/>
  <c r="D1069" i="1"/>
  <c r="E1069" i="1"/>
  <c r="B1070" i="1"/>
  <c r="C1070" i="1"/>
  <c r="D1070" i="1"/>
  <c r="E1070" i="1"/>
  <c r="B1071" i="1"/>
  <c r="C1071" i="1"/>
  <c r="D1071" i="1"/>
  <c r="E1071" i="1"/>
  <c r="B1072" i="1"/>
  <c r="C1072" i="1"/>
  <c r="D1072" i="1"/>
  <c r="E1072" i="1"/>
  <c r="B1073" i="1"/>
  <c r="C1073" i="1"/>
  <c r="D1073" i="1"/>
  <c r="E1073" i="1"/>
  <c r="B1074" i="1"/>
  <c r="C1074" i="1"/>
  <c r="D1074" i="1"/>
  <c r="E1074" i="1"/>
  <c r="B1075" i="1"/>
  <c r="C1075" i="1"/>
  <c r="D1075" i="1"/>
  <c r="E1075" i="1"/>
  <c r="B1076" i="1"/>
  <c r="C1076" i="1"/>
  <c r="D1076" i="1"/>
  <c r="E1076" i="1"/>
  <c r="B1077" i="1"/>
  <c r="C1077" i="1"/>
  <c r="D1077" i="1"/>
  <c r="E1077" i="1"/>
  <c r="B1078" i="1"/>
  <c r="C1078" i="1"/>
  <c r="D1078" i="1"/>
  <c r="E1078" i="1"/>
  <c r="B1079" i="1"/>
  <c r="C1079" i="1"/>
  <c r="D1079" i="1"/>
  <c r="E1079" i="1"/>
  <c r="B1080" i="1"/>
  <c r="C1080" i="1"/>
  <c r="D1080" i="1"/>
  <c r="E1080" i="1"/>
  <c r="B1081" i="1"/>
  <c r="C1081" i="1"/>
  <c r="D1081" i="1"/>
  <c r="E1081" i="1"/>
  <c r="B1082" i="1"/>
  <c r="C1082" i="1"/>
  <c r="D1082" i="1"/>
  <c r="E1082" i="1"/>
  <c r="B1083" i="1"/>
  <c r="C1083" i="1"/>
  <c r="D1083" i="1"/>
  <c r="E1083" i="1"/>
  <c r="B1084" i="1"/>
  <c r="C1084" i="1"/>
  <c r="D1084" i="1"/>
  <c r="E1084" i="1"/>
  <c r="B1085" i="1"/>
  <c r="C1085" i="1"/>
  <c r="D1085" i="1"/>
  <c r="E1085" i="1"/>
  <c r="B1086" i="1"/>
  <c r="C1086" i="1"/>
  <c r="D1086" i="1"/>
  <c r="E1086" i="1"/>
  <c r="B1087" i="1"/>
  <c r="C1087" i="1"/>
  <c r="D1087" i="1"/>
  <c r="E1087" i="1"/>
  <c r="B1088" i="1"/>
  <c r="C1088" i="1"/>
  <c r="D1088" i="1"/>
  <c r="E1088" i="1"/>
  <c r="B1089" i="1"/>
  <c r="C1089" i="1"/>
  <c r="D1089" i="1"/>
  <c r="E1089" i="1"/>
  <c r="B1090" i="1"/>
  <c r="C1090" i="1"/>
  <c r="D1090" i="1"/>
  <c r="E1090" i="1"/>
  <c r="B1091" i="1"/>
  <c r="C1091" i="1"/>
  <c r="D1091" i="1"/>
  <c r="E1091" i="1"/>
  <c r="B1092" i="1"/>
  <c r="C1092" i="1"/>
  <c r="D1092" i="1"/>
  <c r="E1092" i="1"/>
  <c r="B1093" i="1"/>
  <c r="C1093" i="1"/>
  <c r="D1093" i="1"/>
  <c r="E1093" i="1"/>
  <c r="B1094" i="1"/>
  <c r="C1094" i="1"/>
  <c r="D1094" i="1"/>
  <c r="E1094" i="1"/>
  <c r="B1095" i="1"/>
  <c r="C1095" i="1"/>
  <c r="D1095" i="1"/>
  <c r="E1095" i="1"/>
  <c r="B1096" i="1"/>
  <c r="C1096" i="1"/>
  <c r="D1096" i="1"/>
  <c r="E1096" i="1"/>
  <c r="B1097" i="1"/>
  <c r="C1097" i="1"/>
  <c r="D1097" i="1"/>
  <c r="E1097" i="1"/>
  <c r="B1098" i="1"/>
  <c r="C1098" i="1"/>
  <c r="D1098" i="1"/>
  <c r="E1098" i="1"/>
  <c r="B1099" i="1"/>
  <c r="C1099" i="1"/>
  <c r="D1099" i="1"/>
  <c r="E1099" i="1"/>
  <c r="B1100" i="1"/>
  <c r="C1100" i="1"/>
  <c r="D1100" i="1"/>
  <c r="E1100" i="1"/>
  <c r="B1101" i="1"/>
  <c r="C1101" i="1"/>
  <c r="D1101" i="1"/>
  <c r="E1101" i="1"/>
  <c r="B1102" i="1"/>
  <c r="C1102" i="1"/>
  <c r="D1102" i="1"/>
  <c r="E1102" i="1"/>
  <c r="B1103" i="1"/>
  <c r="C1103" i="1"/>
  <c r="D1103" i="1"/>
  <c r="E1103" i="1"/>
  <c r="B1104" i="1"/>
  <c r="C1104" i="1"/>
  <c r="D1104" i="1"/>
  <c r="E1104" i="1"/>
  <c r="B1105" i="1"/>
  <c r="C1105" i="1"/>
  <c r="D1105" i="1"/>
  <c r="E1105" i="1"/>
  <c r="B1106" i="1"/>
  <c r="C1106" i="1"/>
  <c r="D1106" i="1"/>
  <c r="E1106" i="1"/>
  <c r="B1107" i="1"/>
  <c r="C1107" i="1"/>
  <c r="D1107" i="1"/>
  <c r="E1107" i="1"/>
  <c r="B1108" i="1"/>
  <c r="C1108" i="1"/>
  <c r="D1108" i="1"/>
  <c r="E1108" i="1"/>
  <c r="B1109" i="1"/>
  <c r="C1109" i="1"/>
  <c r="D1109" i="1"/>
  <c r="E1109" i="1"/>
  <c r="B1110" i="1"/>
  <c r="C1110" i="1"/>
  <c r="D1110" i="1"/>
  <c r="E1110" i="1"/>
  <c r="B1111" i="1"/>
  <c r="C1111" i="1"/>
  <c r="D1111" i="1"/>
  <c r="E1111" i="1"/>
  <c r="B1112" i="1"/>
  <c r="C1112" i="1"/>
  <c r="D1112" i="1"/>
  <c r="E1112" i="1"/>
  <c r="B1113" i="1"/>
  <c r="C1113" i="1"/>
  <c r="D1113" i="1"/>
  <c r="E1113" i="1"/>
  <c r="B1114" i="1"/>
  <c r="C1114" i="1"/>
  <c r="D1114" i="1"/>
  <c r="E1114" i="1"/>
  <c r="B1115" i="1"/>
  <c r="C1115" i="1"/>
  <c r="D1115" i="1"/>
  <c r="E1115" i="1"/>
  <c r="B1116" i="1"/>
  <c r="C1116" i="1"/>
  <c r="D1116" i="1"/>
  <c r="E1116" i="1"/>
  <c r="B1117" i="1"/>
  <c r="C1117" i="1"/>
  <c r="D1117" i="1"/>
  <c r="E1117" i="1"/>
  <c r="B1118" i="1"/>
  <c r="C1118" i="1"/>
  <c r="D1118" i="1"/>
  <c r="E1118" i="1"/>
  <c r="B1119" i="1"/>
  <c r="C1119" i="1"/>
  <c r="D1119" i="1"/>
  <c r="E1119" i="1"/>
  <c r="B1120" i="1"/>
  <c r="C1120" i="1"/>
  <c r="D1120" i="1"/>
  <c r="E1120" i="1"/>
  <c r="B1121" i="1"/>
  <c r="C1121" i="1"/>
  <c r="D1121" i="1"/>
  <c r="E1121" i="1"/>
  <c r="B1122" i="1"/>
  <c r="C1122" i="1"/>
  <c r="D1122" i="1"/>
  <c r="E1122" i="1"/>
  <c r="B1123" i="1"/>
  <c r="C1123" i="1"/>
  <c r="D1123" i="1"/>
  <c r="E1123" i="1"/>
  <c r="B1124" i="1"/>
  <c r="C1124" i="1"/>
  <c r="D1124" i="1"/>
  <c r="E1124" i="1"/>
  <c r="B1125" i="1"/>
  <c r="C1125" i="1"/>
  <c r="D1125" i="1"/>
  <c r="E1125" i="1"/>
  <c r="B1126" i="1"/>
  <c r="C1126" i="1"/>
  <c r="D1126" i="1"/>
  <c r="E1126" i="1"/>
  <c r="B1127" i="1"/>
  <c r="C1127" i="1"/>
  <c r="D1127" i="1"/>
  <c r="E1127" i="1"/>
  <c r="B1128" i="1"/>
  <c r="C1128" i="1"/>
  <c r="D1128" i="1"/>
  <c r="E1128" i="1"/>
  <c r="B1129" i="1"/>
  <c r="C1129" i="1"/>
  <c r="D1129" i="1"/>
  <c r="E1129" i="1"/>
  <c r="B1130" i="1"/>
  <c r="C1130" i="1"/>
  <c r="D1130" i="1"/>
  <c r="E1130" i="1"/>
  <c r="B1131" i="1"/>
  <c r="C1131" i="1"/>
  <c r="D1131" i="1"/>
  <c r="E1131" i="1"/>
  <c r="B1132" i="1"/>
  <c r="C1132" i="1"/>
  <c r="D1132" i="1"/>
  <c r="E1132" i="1"/>
  <c r="B1133" i="1"/>
  <c r="C1133" i="1"/>
  <c r="D1133" i="1"/>
  <c r="E1133" i="1"/>
  <c r="B1134" i="1"/>
  <c r="C1134" i="1"/>
  <c r="D1134" i="1"/>
  <c r="E1134" i="1"/>
  <c r="B1135" i="1"/>
  <c r="C1135" i="1"/>
  <c r="D1135" i="1"/>
  <c r="E1135" i="1"/>
  <c r="B1136" i="1"/>
  <c r="C1136" i="1"/>
  <c r="D1136" i="1"/>
  <c r="E1136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50" i="1"/>
  <c r="F351" i="1"/>
  <c r="F352" i="1"/>
  <c r="F353" i="1"/>
  <c r="F354" i="1"/>
  <c r="F355" i="1"/>
  <c r="F356" i="1"/>
  <c r="F357" i="1"/>
  <c r="F358" i="1"/>
  <c r="F359" i="1"/>
  <c r="F360" i="1"/>
  <c r="F363" i="1"/>
  <c r="F364" i="1"/>
  <c r="F366" i="1"/>
  <c r="F367" i="1"/>
  <c r="F368" i="1"/>
  <c r="F369" i="1"/>
  <c r="F370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8" i="1"/>
  <c r="F639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</calcChain>
</file>

<file path=xl/sharedStrings.xml><?xml version="1.0" encoding="utf-8"?>
<sst xmlns="http://schemas.openxmlformats.org/spreadsheetml/2006/main" count="17416" uniqueCount="13713">
  <si>
    <t>Hide</t>
  </si>
  <si>
    <t>No.</t>
  </si>
  <si>
    <t>Fit</t>
  </si>
  <si>
    <t>Blocked</t>
  </si>
  <si>
    <t>Dept Code</t>
  </si>
  <si>
    <t>Catalogue Error</t>
  </si>
  <si>
    <t>Shelf No.</t>
  </si>
  <si>
    <t>Unit Price</t>
  </si>
  <si>
    <t>Item Attribute ID</t>
  </si>
  <si>
    <t>Item Attribute Value ID</t>
  </si>
  <si>
    <t>Item Attribute Name</t>
  </si>
  <si>
    <t>Attribute Value</t>
  </si>
  <si>
    <t>Website</t>
  </si>
  <si>
    <t>=NF($B10,"No.")</t>
  </si>
  <si>
    <t>=NF($B10,"Blocked")</t>
  </si>
  <si>
    <t>=NF($B10,"Dept Code")</t>
  </si>
  <si>
    <t>=NF($B10,"Catalogue Error")</t>
  </si>
  <si>
    <t>=NF($B10,"Shelf No.")</t>
  </si>
  <si>
    <t>=NF($B10,"Unit Price")</t>
  </si>
  <si>
    <t>=NL("First","Item Web &amp; Addl. Information","Web Product Equipment","Item No.",$C10)</t>
  </si>
  <si>
    <t>=NL("First","Item Attribute","Name","ID",$J10)</t>
  </si>
  <si>
    <t>Auto</t>
  </si>
  <si>
    <t>3</t>
  </si>
  <si>
    <t>="""Nav"",""Pentland LIVE"",""27"",""1"",""BZ-B6ST"""</t>
  </si>
  <si>
    <t>="""Nav"",""Pentland LIVE"",""27"",""1"",""BZ-BAR10"""</t>
  </si>
  <si>
    <t>="""Nav"",""Pentland LIVE"",""27"",""1"",""BZ-BAR10SS"""</t>
  </si>
  <si>
    <t>="""Nav"",""Pentland LIVE"",""27"",""1"",""BZ-BAR1-LED"""</t>
  </si>
  <si>
    <t>="""Nav"",""Pentland LIVE"",""27"",""1"",""BZ-BAR1SS-LED"""</t>
  </si>
  <si>
    <t>="""Nav"",""Pentland LIVE"",""27"",""1"",""BZ-BAR20"""</t>
  </si>
  <si>
    <t>="""Nav"",""Pentland LIVE"",""27"",""1"",""BZ-BAR20SS"""</t>
  </si>
  <si>
    <t>="""Nav"",""Pentland LIVE"",""27"",""1"",""BZ-BAR2-LED"""</t>
  </si>
  <si>
    <t>="""Nav"",""Pentland LIVE"",""27"",""1"",""BZ-BAR2SL-LED"""</t>
  </si>
  <si>
    <t>="""Nav"",""Pentland LIVE"",""27"",""1"",""BZ-BAR2SS-LED"""</t>
  </si>
  <si>
    <t>="""Nav"",""Pentland LIVE"",""27"",""1"",""BZ-BAR3-LED"""</t>
  </si>
  <si>
    <t>="""Nav"",""Pentland LIVE"",""27"",""1"",""BZ-BAR3SL-LED"""</t>
  </si>
  <si>
    <t>="""Nav"",""Pentland LIVE"",""27"",""1"",""BZ-BAR3SS-LED"""</t>
  </si>
  <si>
    <t>="""Nav"",""Pentland LIVE"",""27"",""1"",""BZ-BB1000N"""</t>
  </si>
  <si>
    <t>="""Nav"",""Pentland LIVE"",""27"",""1"",""BZ-BB1250N"""</t>
  </si>
  <si>
    <t>="""Nav"",""Pentland LIVE"",""27"",""1"",""BZ-BB3HOT-WE"""</t>
  </si>
  <si>
    <t>="""Nav"",""Pentland LIVE"",""27"",""1"",""BZ-BB4-HOT"""</t>
  </si>
  <si>
    <t>="""Nav"",""Pentland LIVE"",""27"",""1"",""BZ-BB4HOT-WE"""</t>
  </si>
  <si>
    <t>="""Nav"",""Pentland LIVE"",""27"",""1"",""BZ-BB600N"""</t>
  </si>
  <si>
    <t>="""Nav"",""Pentland LIVE"",""27"",""1"",""BZ-BBM1"""</t>
  </si>
  <si>
    <t>="""Nav"",""Pentland LIVE"",""27"",""1"",""BZ-BBTRAY1540"""</t>
  </si>
  <si>
    <t>="""Nav"",""Pentland LIVE"",""27"",""1"",""BZ-BBTRAY970"""</t>
  </si>
  <si>
    <t>="""Nav"",""Pentland LIVE"",""27"",""1"",""BZ-BC350"""</t>
  </si>
  <si>
    <t>="""Nav"",""Pentland LIVE"",""27"",""1"",""BZ-BCC2-4DXX"""</t>
  </si>
  <si>
    <t>="""Nav"",""Pentland LIVE"",""27"",""1"",""BZ-BCC2ENXX"""</t>
  </si>
  <si>
    <t>="""Nav"",""Pentland LIVE"",""27"",""1"",""BZ-BCC2-GR-TOPXX"""</t>
  </si>
  <si>
    <t>="""Nav"",""Pentland LIVE"",""27"",""1"",""BZ-BCC2PREPGRANITEXX"""</t>
  </si>
  <si>
    <t>="""Nav"",""Pentland LIVE"",""27"",""1"",""BZ-BCC2XX"""</t>
  </si>
  <si>
    <t>="""Nav"",""Pentland LIVE"",""27"",""1"",""BZ-BCC3-6DXX"""</t>
  </si>
  <si>
    <t>="""Nav"",""Pentland LIVE"",""27"",""1"",""BZ-BCC3ENXX"""</t>
  </si>
  <si>
    <t>="""Nav"",""Pentland LIVE"",""27"",""1"",""BZ-BCC3-GR-TOPXX"""</t>
  </si>
  <si>
    <t>="""Nav"",""Pentland LIVE"",""27"",""1"",""BZ-BCC3PREPGRANITEXX"""</t>
  </si>
  <si>
    <t>="""Nav"",""Pentland LIVE"",""27"",""1"",""BZ-BCC3PZBAXX"""</t>
  </si>
  <si>
    <t>="""Nav"",""Pentland LIVE"",""27"",""1"",""BZ-BCC3XX"""</t>
  </si>
  <si>
    <t>="""Nav"",""Pentland LIVE"",""27"",""1"",""BZ-BCD1570"""</t>
  </si>
  <si>
    <t>="""Nav"",""Pentland LIVE"",""27"",""1"",""BZ-BCF20HC"""</t>
  </si>
  <si>
    <t>="""Nav"",""Pentland LIVE"",""27"",""1"",""BZ-BCF40HC"""</t>
  </si>
  <si>
    <t>="""Nav"",""Pentland LIVE"",""27"",""1"",""BZ-BCF60HC"""</t>
  </si>
  <si>
    <t>="""Nav"",""Pentland LIVE"",""27"",""1"",""BZ-BCG130WH"""</t>
  </si>
  <si>
    <t>="""Nav"",""Pentland LIVE"",""27"",""1"",""BZ-BCG150WH"""</t>
  </si>
  <si>
    <t>="""Nav"",""Pentland LIVE"",""27"",""1"",""BZ-BCG200WH"""</t>
  </si>
  <si>
    <t>="""Nav"",""Pentland LIVE"",""27"",""1"",""BZ-BCM1000"""</t>
  </si>
  <si>
    <t>="""Nav"",""Pentland LIVE"",""27"",""1"",""BZ-BCM1800"""</t>
  </si>
  <si>
    <t>="""Nav"",""Pentland LIVE"",""27"",""1"",""BZ-BCM2100"""</t>
  </si>
  <si>
    <t>="""Nav"",""Pentland LIVE"",""27"",""1"",""BZ-BCO1"""</t>
  </si>
  <si>
    <t>="""Nav"",""Pentland LIVE"",""27"",""1"",""BZ-BCT2"""</t>
  </si>
  <si>
    <t>="""Nav"",""Pentland LIVE"",""27"",""1"",""BZ-BDF22"""</t>
  </si>
  <si>
    <t>="""Nav"",""Pentland LIVE"",""27"",""1"",""BZ-BDF32"""</t>
  </si>
  <si>
    <t>="""Nav"",""Pentland LIVE"",""27"",""1"",""BZ-BDF42"""</t>
  </si>
  <si>
    <t>="""Nav"",""Pentland LIVE"",""27"",""1"",""BZ-BDF52"""</t>
  </si>
  <si>
    <t>="""Nav"",""Pentland LIVE"",""27"",""1"",""BZ-BDF62"""</t>
  </si>
  <si>
    <t>="""Nav"",""Pentland LIVE"",""27"",""1"",""BZ-BF1SS"""</t>
  </si>
  <si>
    <t>="""Nav"",""Pentland LIVE"",""27"",""1"",""BZ-BF1SSCR"""</t>
  </si>
  <si>
    <t>="""Nav"",""Pentland LIVE"",""27"",""1"",""BZ-BF2SS"""</t>
  </si>
  <si>
    <t>="""Nav"",""Pentland LIVE"",""27"",""1"",""BZ-BF2SSCR"""</t>
  </si>
  <si>
    <t>="""Nav"",""Pentland LIVE"",""27"",""1"",""BZ-BF6"""</t>
  </si>
  <si>
    <t>="""Nav"",""Pentland LIVE"",""27"",""1"",""BZ-BF6+6"""</t>
  </si>
  <si>
    <t>="""Nav"",""Pentland LIVE"",""27"",""1"",""BZ-BF8"""</t>
  </si>
  <si>
    <t>="""Nav"",""Pentland LIVE"",""27"",""1"",""BZ-BF8+8"""</t>
  </si>
  <si>
    <t>="""Nav"",""Pentland LIVE"",""27"",""1"",""BZ-BFG130BK"""</t>
  </si>
  <si>
    <t>="""Nav"",""Pentland LIVE"",""27"",""1"",""BZ-BFG130WH"""</t>
  </si>
  <si>
    <t>="""Nav"",""Pentland LIVE"",""27"",""1"",""BZ-BFG150BK"""</t>
  </si>
  <si>
    <t>="""Nav"",""Pentland LIVE"",""27"",""1"",""BZ-BFG150WH"""</t>
  </si>
  <si>
    <t>="""Nav"",""Pentland LIVE"",""27"",""1"",""BZ-BFG200BK"""</t>
  </si>
  <si>
    <t>="""Nav"",""Pentland LIVE"",""27"",""1"",""BZ-BFG200WH"""</t>
  </si>
  <si>
    <t>="""Nav"",""Pentland LIVE"",""27"",""1"",""BZ-BG1A"""</t>
  </si>
  <si>
    <t>="""Nav"",""Pentland LIVE"",""27"",""1"",""BZ-BG2A"""</t>
  </si>
  <si>
    <t>="""Nav"",""Pentland LIVE"",""27"",""1"",""BZ-BHD50"""</t>
  </si>
  <si>
    <t>="""Nav"",""Pentland LIVE"",""27"",""1"",""BZ-BIF"""</t>
  </si>
  <si>
    <t>="""Nav"",""Pentland LIVE"",""27"",""1"",""BZ-BIH1"""</t>
  </si>
  <si>
    <t>="""Nav"",""Pentland LIVE"",""27"",""1"",""BZ-BIH2"""</t>
  </si>
  <si>
    <t>="""Nav"",""Pentland LIVE"",""27"",""1"",""BZ-BIM40"""</t>
  </si>
  <si>
    <t>="""Nav"",""Pentland LIVE"",""27"",""1"",""BZ-BIM90"""</t>
  </si>
  <si>
    <t>="""Nav"",""Pentland LIVE"",""27"",""1"",""BZ-BMB30"""</t>
  </si>
  <si>
    <t>="""Nav"",""Pentland LIVE"",""27"",""1"",""BZ-BMB30G"""</t>
  </si>
  <si>
    <t>="""Nav"",""Pentland LIVE"",""27"",""1"",""BZ-BMB40"""</t>
  </si>
  <si>
    <t>="""Nav"",""Pentland LIVE"",""27"",""1"",""BZ-BMB40G"""</t>
  </si>
  <si>
    <t>="""Nav"",""Pentland LIVE"",""27"",""1"",""BZ-BPB1500-7NMK11"""</t>
  </si>
  <si>
    <t>="""Nav"",""Pentland LIVE"",""27"",""1"",""BZ-BPB1500MK11"""</t>
  </si>
  <si>
    <t>="""Nav"",""Pentland LIVE"",""27"",""1"",""BZ-BPB2000-7NMK11"""</t>
  </si>
  <si>
    <t>="""Nav"",""Pentland LIVE"",""27"",""1"",""BZ-BPB2000MK11"""</t>
  </si>
  <si>
    <t>="""Nav"",""Pentland LIVE"",""27"",""1"",""BZ-BPD2XX"""</t>
  </si>
  <si>
    <t>="""Nav"",""Pentland LIVE"",""27"",""1"",""BZ-BPD3XX"""</t>
  </si>
  <si>
    <t>="""Nav"",""Pentland LIVE"",""27"",""1"",""BZ-BPO1"""</t>
  </si>
  <si>
    <t>="""Nav"",""Pentland LIVE"",""27"",""1"",""BZ-BPO2"""</t>
  </si>
  <si>
    <t>="""Nav"",""Pentland LIVE"",""27"",""1"",""BZ-BPW1"""</t>
  </si>
  <si>
    <t>="""Nav"",""Pentland LIVE"",""27"",""1"",""BZ-BR1SS"""</t>
  </si>
  <si>
    <t>="""Nav"",""Pentland LIVE"",""27"",""1"",""BZ-BR1SSCR"""</t>
  </si>
  <si>
    <t>="""Nav"",""Pentland LIVE"",""27"",""1"",""BZ-BR2SS"""</t>
  </si>
  <si>
    <t>="""Nav"",""Pentland LIVE"",""27"",""1"",""BZ-BR2SSCR"""</t>
  </si>
  <si>
    <t>="""Nav"",""Pentland LIVE"",""27"",""1"",""BZ-BRRCG1A"""</t>
  </si>
  <si>
    <t>="""Nav"",""Pentland LIVE"",""27"",""1"",""BZ-BRRCG2A"""</t>
  </si>
  <si>
    <t>="""Nav"",""Pentland LIVE"",""27"",""1"",""BZ-BRSCG1A"""</t>
  </si>
  <si>
    <t>="""Nav"",""Pentland LIVE"",""27"",""1"",""BZ-BRSCG2A"""</t>
  </si>
  <si>
    <t>="""Nav"",""Pentland LIVE"",""27"",""1"",""BZ-BSG1"""</t>
  </si>
  <si>
    <t>="""Nav"",""Pentland LIVE"",""27"",""1"",""BZ-BSP2XX"""</t>
  </si>
  <si>
    <t>="""Nav"",""Pentland LIVE"",""27"",""1"",""BZ-BSP3XX"""</t>
  </si>
  <si>
    <t>="""Nav"",""Pentland LIVE"",""27"",""1"",""BZ-BSPIH"""</t>
  </si>
  <si>
    <t>="""Nav"",""Pentland LIVE"",""27"",""1"",""BZ-BTD100BK"""</t>
  </si>
  <si>
    <t>="""Nav"",""Pentland LIVE"",""27"",""1"",""BZ-BTD100SS"""</t>
  </si>
  <si>
    <t>="""Nav"",""Pentland LIVE"",""27"",""1"",""BZ-BTD100WH"""</t>
  </si>
  <si>
    <t>="""Nav"",""Pentland LIVE"",""27"",""1"",""BZ-BTD130BK"""</t>
  </si>
  <si>
    <t>="""Nav"",""Pentland LIVE"",""27"",""1"",""BZ-BTD130BK-GD"""</t>
  </si>
  <si>
    <t>="""Nav"",""Pentland LIVE"",""27"",""1"",""BZ-BTD130SS"""</t>
  </si>
  <si>
    <t>="""Nav"",""Pentland LIVE"",""27"",""1"",""BZ-BTD130SS-GD"""</t>
  </si>
  <si>
    <t>="""Nav"",""Pentland LIVE"",""27"",""1"",""BZ-BTD130WH"""</t>
  </si>
  <si>
    <t>="""Nav"",""Pentland LIVE"",""27"",""1"",""BZ-BTD150BK"""</t>
  </si>
  <si>
    <t>="""Nav"",""Pentland LIVE"",""27"",""1"",""BZ-BTD150BK-GD"""</t>
  </si>
  <si>
    <t>="""Nav"",""Pentland LIVE"",""27"",""1"",""BZ-BTD150SS"""</t>
  </si>
  <si>
    <t>="""Nav"",""Pentland LIVE"",""27"",""1"",""BZ-BTD150SS-GD"""</t>
  </si>
  <si>
    <t>="""Nav"",""Pentland LIVE"",""27"",""1"",""BZ-BTD150WH"""</t>
  </si>
  <si>
    <t>="""Nav"",""Pentland LIVE"",""27"",""1"",""BZ-BTD200BK"""</t>
  </si>
  <si>
    <t>="""Nav"",""Pentland LIVE"",""27"",""1"",""BZ-BTD200BK-GD"""</t>
  </si>
  <si>
    <t>="""Nav"",""Pentland LIVE"",""27"",""1"",""BZ-BTD200SS"""</t>
  </si>
  <si>
    <t>="""Nav"",""Pentland LIVE"",""27"",""1"",""BZ-BTD200SS-GD"""</t>
  </si>
  <si>
    <t>="""Nav"",""Pentland LIVE"",""27"",""1"",""BZ-BTD200WH"""</t>
  </si>
  <si>
    <t>="""Nav"",""Pentland LIVE"",""27"",""1"",""BZ-BTD70BK"""</t>
  </si>
  <si>
    <t>="""Nav"",""Pentland LIVE"",""27"",""1"",""BZ-BTD70SS"""</t>
  </si>
  <si>
    <t>="""Nav"",""Pentland LIVE"",""27"",""1"",""BZ-BTD70WH"""</t>
  </si>
  <si>
    <t>="""Nav"",""Pentland LIVE"",""27"",""1"",""BZ-CD100R"""</t>
  </si>
  <si>
    <t>="""Nav"",""Pentland LIVE"",""27"",""1"",""BZ-CD270L"""</t>
  </si>
  <si>
    <t>="""Nav"",""Pentland LIVE"",""27"",""1"",""BZ-CD400L"""</t>
  </si>
  <si>
    <t>="""Nav"",""Pentland LIVE"",""27"",""1"",""BZ-CD400R"""</t>
  </si>
  <si>
    <t>="""Nav"",""Pentland LIVE"",""27"",""1"",""BZ-CF350WH"""</t>
  </si>
  <si>
    <t>="""Nav"",""Pentland LIVE"",""27"",""1"",""BZ-CF450SS"""</t>
  </si>
  <si>
    <t>="""Nav"",""Pentland LIVE"",""27"",""1"",""BZ-CF450WH"""</t>
  </si>
  <si>
    <t>="""Nav"",""Pentland LIVE"",""27"",""1"",""BZ-CF550SS"""</t>
  </si>
  <si>
    <t>="""Nav"",""Pentland LIVE"",""27"",""1"",""BZ-CF550WH"""</t>
  </si>
  <si>
    <t>="""Nav"",""Pentland LIVE"",""27"",""1"",""BZ-CF650SS"""</t>
  </si>
  <si>
    <t>="""Nav"",""Pentland LIVE"",""27"",""1"",""BZ-CF650WH"""</t>
  </si>
  <si>
    <t>="""Nav"",""Pentland LIVE"",""27"",""1"",""BZ-COLDT1"""</t>
  </si>
  <si>
    <t>="""Nav"",""Pentland LIVE"",""27"",""1"",""BZ-COLDT2"""</t>
  </si>
  <si>
    <t>="""Nav"",""Pentland LIVE"",""27"",""1"",""BZ-CTF99"""</t>
  </si>
  <si>
    <t>="""Nav"",""Pentland LIVE"",""27"",""1"",""BZ-CTH137"""</t>
  </si>
  <si>
    <t>="""Nav"",""Pentland LIVE"",""27"",""1"",""BZ-CTH97"""</t>
  </si>
  <si>
    <t>="""Nav"",""Pentland LIVE"",""27"",""1"",""BZ-CTR99"""</t>
  </si>
  <si>
    <t>="""Nav"",""Pentland LIVE"",""27"",""1"",""BZ-DC270"""</t>
  </si>
  <si>
    <t>="""Nav"",""Pentland LIVE"",""27"",""1"",""BZ-DC370"""</t>
  </si>
  <si>
    <t>="""Nav"",""Pentland LIVE"",""27"",""1"",""BZ-DC470"""</t>
  </si>
  <si>
    <t>="""Nav"",""Pentland LIVE"",""27"",""1"",""BZ-DF270"""</t>
  </si>
  <si>
    <t>="""Nav"",""Pentland LIVE"",""27"",""1"",""BZ-DF370"""</t>
  </si>
  <si>
    <t>="""Nav"",""Pentland LIVE"",""27"",""1"",""BZ-DF470"""</t>
  </si>
  <si>
    <t>="""Nav"",""Pentland LIVE"",""27"",""1"",""BZ-DOORTRIMQR350"""</t>
  </si>
  <si>
    <t>="""Nav"",""Pentland LIVE"",""27"",""1"",""BZ-FMX10"""</t>
  </si>
  <si>
    <t>="""Nav"",""Pentland LIVE"",""27"",""1"",""BZ-FMX20"""</t>
  </si>
  <si>
    <t>="""Nav"",""Pentland LIVE"",""27"",""1"",""BZ-FMX30"""</t>
  </si>
  <si>
    <t>="""Nav"",""Pentland LIVE"",""27"",""1"",""BZ-FMX7"""</t>
  </si>
  <si>
    <t>="""Nav"",""Pentland LIVE"",""27"",""1"",""BZ-GB3-HOT"""</t>
  </si>
  <si>
    <t>="""Nav"",""Pentland LIVE"",""27"",""1"",""BZ-GB6-COLD"""</t>
  </si>
  <si>
    <t>="""Nav"",""Pentland LIVE"",""27"",""1"",""BZ-GB900PLATE"""</t>
  </si>
  <si>
    <t>="""Nav"",""Pentland LIVE"",""27"",""1"",""BZ-GD350"""</t>
  </si>
  <si>
    <t>="""Nav"",""Pentland LIVE"",""27"",""1"",""BZ-GD630"""</t>
  </si>
  <si>
    <t>="""Nav"",""Pentland LIVE"",""27"",""1"",""BZ-GD630SL"""</t>
  </si>
  <si>
    <t>="""Nav"",""Pentland LIVE"",""27"",""1"",""BZ-GD900"""</t>
  </si>
  <si>
    <t>="""Nav"",""Pentland LIVE"",""27"",""1"",""BZ-GD900SL"""</t>
  </si>
  <si>
    <t>="""Nav"",""Pentland LIVE"",""27"",""1"",""BZ-GF140"""</t>
  </si>
  <si>
    <t>="""Nav"",""Pentland LIVE"",""27"",""1"",""BZ-GRAB100"""</t>
  </si>
  <si>
    <t>="""Nav"",""Pentland LIVE"",""27"",""1"",""BZ-GRAB60"""</t>
  </si>
  <si>
    <t>="""Nav"",""Pentland LIVE"",""27"",""1"",""BZ-HBC2CR"""</t>
  </si>
  <si>
    <t>="""Nav"",""Pentland LIVE"",""27"",""1"",""BZ-HBC2CRMK11"""</t>
  </si>
  <si>
    <t>="""Nav"",""Pentland LIVE"",""27"",""1"",""BZ-HBC2ENMK11"""</t>
  </si>
  <si>
    <t>="""Nav"",""Pentland LIVE"",""27"",""1"",""BZ-HBC2MK11"""</t>
  </si>
  <si>
    <t>="""Nav"",""Pentland LIVE"",""27"",""1"",""BZ-HBC2NUMK11"""</t>
  </si>
  <si>
    <t>="""Nav"",""Pentland LIVE"",""27"",""1"",""BZ-HBC2SLMK11"""</t>
  </si>
  <si>
    <t>="""Nav"",""Pentland LIVE"",""27"",""1"",""BZ-HBC3CRMK11"""</t>
  </si>
  <si>
    <t>="""Nav"",""Pentland LIVE"",""27"",""1"",""BZ-HBC3ENMK11"""</t>
  </si>
  <si>
    <t>="""Nav"",""Pentland LIVE"",""27"",""1"",""BZ-HBC3MK11"""</t>
  </si>
  <si>
    <t>="""Nav"",""Pentland LIVE"",""27"",""1"",""BZ-HBC3NUMK11"""</t>
  </si>
  <si>
    <t>="""Nav"",""Pentland LIVE"",""27"",""1"",""BZ-HBC3SLMK11"""</t>
  </si>
  <si>
    <t>="""Nav"",""Pentland LIVE"",""27"",""1"",""BZ-HBC4CRMK11"""</t>
  </si>
  <si>
    <t>="""Nav"",""Pentland LIVE"",""27"",""1"",""BZ-HBC4MK11"""</t>
  </si>
  <si>
    <t>="""Nav"",""Pentland LIVE"",""27"",""1"",""BZ-HBC4NUMK11"""</t>
  </si>
  <si>
    <t>="""Nav"",""Pentland LIVE"",""27"",""1"",""BZ-HBC4SLMK11"""</t>
  </si>
  <si>
    <t>="""Nav"",""Pentland LIVE"",""27"",""1"",""BZ-HDC1"""</t>
  </si>
  <si>
    <t>="""Nav"",""Pentland LIVE"",""27"",""1"",""BZ-HOTT1"""</t>
  </si>
  <si>
    <t>="""Nav"",""Pentland LIVE"",""27"",""1"",""BZ-HOTT2"""</t>
  </si>
  <si>
    <t>="""Nav"",""Pentland LIVE"",""27"",""1"",""BZ-HS40"""</t>
  </si>
  <si>
    <t>="""Nav"",""Pentland LIVE"",""27"",""1"",""BZ-HS60"""</t>
  </si>
  <si>
    <t>="""Nav"",""Pentland LIVE"",""27"",""1"",""BZ-HSG40"""</t>
  </si>
  <si>
    <t>="""Nav"",""Pentland LIVE"",""27"",""1"",""BZ-HSG60"""</t>
  </si>
  <si>
    <t>="""Nav"",""Pentland LIVE"",""27"",""1"",""BZ-HSS136"""</t>
  </si>
  <si>
    <t>="""Nav"",""Pentland LIVE"",""27"",""1"",""BZ-HSS186"""</t>
  </si>
  <si>
    <t>="""Nav"",""Pentland LIVE"",""27"",""1"",""BZ-HSS96"""</t>
  </si>
  <si>
    <t>="""Nav"",""Pentland LIVE"",""27"",""1"",""BZ-HW40"""</t>
  </si>
  <si>
    <t>="""Nav"",""Pentland LIVE"",""27"",""1"",""BZ-HW60"""</t>
  </si>
  <si>
    <t>="""Nav"",""Pentland LIVE"",""27"",""1"",""BZ-IC15-ECO"""</t>
  </si>
  <si>
    <t>="""Nav"",""Pentland LIVE"",""27"",""1"",""BZ-LBC2MK11"""</t>
  </si>
  <si>
    <t>="""Nav"",""Pentland LIVE"",""27"",""1"",""BZ-LBC2NUMK11"""</t>
  </si>
  <si>
    <t>="""Nav"",""Pentland LIVE"",""27"",""1"",""BZ-LBC2SLMK11"""</t>
  </si>
  <si>
    <t>="""Nav"",""Pentland LIVE"",""27"",""1"",""BZ-LBC3MK11"""</t>
  </si>
  <si>
    <t>="""Nav"",""Pentland LIVE"",""27"",""1"",""BZ-LBC3NUMK11"""</t>
  </si>
  <si>
    <t>="""Nav"",""Pentland LIVE"",""27"",""1"",""BZ-LBC3SLMK11"""</t>
  </si>
  <si>
    <t>="""Nav"",""Pentland LIVE"",""27"",""1"",""BZ-LBC4MK11"""</t>
  </si>
  <si>
    <t>="""Nav"",""Pentland LIVE"",""27"",""1"",""BZ-LBC4NUMK11"""</t>
  </si>
  <si>
    <t>="""Nav"",""Pentland LIVE"",""27"",""1"",""BZ-LBC4SLMK11"""</t>
  </si>
  <si>
    <t>="""Nav"",""Pentland LIVE"",""27"",""1"",""BZ-LOWBAR1"""</t>
  </si>
  <si>
    <t>="""Nav"",""Pentland LIVE"",""27"",""1"",""BZ-LOWBAR2"""</t>
  </si>
  <si>
    <t>="""Nav"",""Pentland LIVE"",""27"",""1"",""BZ-LOWBAR2SL"""</t>
  </si>
  <si>
    <t>="""Nav"",""Pentland LIVE"",""27"",""1"",""BZ-LOWBAR3"""</t>
  </si>
  <si>
    <t>="""Nav"",""Pentland LIVE"",""27"",""1"",""BZ-LOWBAR3SL"""</t>
  </si>
  <si>
    <t>="""Nav"",""Pentland LIVE"",""27"",""1"",""BZ-LS40"""</t>
  </si>
  <si>
    <t>="""Nav"",""Pentland LIVE"",""27"",""1"",""BZ-LS60"""</t>
  </si>
  <si>
    <t>="""Nav"",""Pentland LIVE"",""27"",""1"",""BZ-LW40"""</t>
  </si>
  <si>
    <t>="""Nav"",""Pentland LIVE"",""27"",""1"",""BZ-LW60"""</t>
  </si>
  <si>
    <t>="""Nav"",""Pentland LIVE"",""27"",""1"",""BZ-MED140"""</t>
  </si>
  <si>
    <t>="""Nav"",""Pentland LIVE"",""27"",""1"",""BZ-MF10"""</t>
  </si>
  <si>
    <t>="""Nav"",""Pentland LIVE"",""27"",""1"",""BZ-MF20"""</t>
  </si>
  <si>
    <t>="""Nav"",""Pentland LIVE"",""27"",""1"",""BZ-MF30"""</t>
  </si>
  <si>
    <t>="""Nav"",""Pentland LIVE"",""27"",""1"",""BZ-MF40"""</t>
  </si>
  <si>
    <t>="""Nav"",""Pentland LIVE"",""27"",""1"",""BZ-MX600"""</t>
  </si>
  <si>
    <t>="""Nav"",""Pentland LIVE"",""27"",""1"",""BZ-RDA105E"""</t>
  </si>
  <si>
    <t>="""Nav"",""Pentland LIVE"",""27"",""1"",""BZ-RDA110E"""</t>
  </si>
  <si>
    <t>="""Nav"",""Pentland LIVE"",""27"",""1"",""BZ-RDA115E"""</t>
  </si>
  <si>
    <t>="""Nav"",""Pentland LIVE"",""27"",""1"",""BZ-SIDE1250"""</t>
  </si>
  <si>
    <t>="""Nav"",""Pentland LIVE"",""27"",""1"",""BZ-SIDE650"""</t>
  </si>
  <si>
    <t>="""Nav"",""Pentland LIVE"",""27"",""1"",""BZ-SIGMA10C"""</t>
  </si>
  <si>
    <t>="""Nav"",""Pentland LIVE"",""27"",""1"",""BZ-SIGMA13C"""</t>
  </si>
  <si>
    <t>="""Nav"",""Pentland LIVE"",""27"",""1"",""BZ-SIGMA15C"""</t>
  </si>
  <si>
    <t>="""Nav"",""Pentland LIVE"",""27"",""1"",""BZ-SIGMA20C"""</t>
  </si>
  <si>
    <t>="""Nav"",""Pentland LIVE"",""27"",""1"",""BZ-SIGMA25C"""</t>
  </si>
  <si>
    <t>="""Nav"",""Pentland LIVE"",""27"",""1"",""BZ-SNC2-DRW"""</t>
  </si>
  <si>
    <t>="""Nav"",""Pentland LIVE"",""27"",""1"",""BZ-SNC2MK11"""</t>
  </si>
  <si>
    <t>="""Nav"",""Pentland LIVE"",""27"",""1"",""BZ-SNC3-DRW"""</t>
  </si>
  <si>
    <t>="""Nav"",""Pentland LIVE"",""27"",""1"",""BZ-SNC3MK11"""</t>
  </si>
  <si>
    <t>="""Nav"",""Pentland LIVE"",""27"",""1"",""BZ-SNC4-DRW"""</t>
  </si>
  <si>
    <t>="""Nav"",""Pentland LIVE"",""27"",""1"",""BZ-SNC4MK11"""</t>
  </si>
  <si>
    <t>="""Nav"",""Pentland LIVE"",""27"",""1"",""BZ-SNC4XX"""</t>
  </si>
  <si>
    <t>="""Nav"",""Pentland LIVE"",""27"",""1"",""BZ-STORM100BTDP"""</t>
  </si>
  <si>
    <t>="""Nav"",""Pentland LIVE"",""27"",""1"",""BZ-STORM35"""</t>
  </si>
  <si>
    <t>="""Nav"",""Pentland LIVE"",""27"",""1"",""BZ-STORM35DP"""</t>
  </si>
  <si>
    <t>="""Nav"",""Pentland LIVE"",""27"",""1"",""BZ-STORM40"""</t>
  </si>
  <si>
    <t>="""Nav"",""Pentland LIVE"",""27"",""1"",""BZ-STORM40DP"""</t>
  </si>
  <si>
    <t>="""Nav"",""Pentland LIVE"",""27"",""1"",""BZ-STORM40STAND-FEET"""</t>
  </si>
  <si>
    <t>="""Nav"",""Pentland LIVE"",""27"",""1"",""BZ-STORM50"""</t>
  </si>
  <si>
    <t>="""Nav"",""Pentland LIVE"",""27"",""1"",""BZ-STORM50BT"""</t>
  </si>
  <si>
    <t>="""Nav"",""Pentland LIVE"",""27"",""1"",""BZ-STORM50BTDP"""</t>
  </si>
  <si>
    <t>="""Nav"",""Pentland LIVE"",""27"",""1"",""BZ-STORM50DP"""</t>
  </si>
  <si>
    <t>="""Nav"",""Pentland LIVE"",""27"",""1"",""BZ-STORM50STAND-FEET"""</t>
  </si>
  <si>
    <t>="""Nav"",""Pentland LIVE"",""27"",""1"",""BZ-TOP1200-14CR"""</t>
  </si>
  <si>
    <t>="""Nav"",""Pentland LIVE"",""27"",""1"",""BZ-TOP1200-14EN"""</t>
  </si>
  <si>
    <t>="""Nav"",""Pentland LIVE"",""27"",""1"",""BZ-TOP1200CRMK11"""</t>
  </si>
  <si>
    <t>="""Nav"",""Pentland LIVE"",""27"",""1"",""BZ-TOP1200ENMK11"""</t>
  </si>
  <si>
    <t>="""Nav"",""Pentland LIVE"",""27"",""1"",""BZ-TOP1400CRXX"""</t>
  </si>
  <si>
    <t>="""Nav"",""Pentland LIVE"",""27"",""1"",""BZ-TOP1500-14CR"""</t>
  </si>
  <si>
    <t>="""Nav"",""Pentland LIVE"",""27"",""1"",""BZ-TOP1500-14EN"""</t>
  </si>
  <si>
    <t>="""Nav"",""Pentland LIVE"",""27"",""1"",""BZ-TOP1500CRMK11"""</t>
  </si>
  <si>
    <t>="""Nav"",""Pentland LIVE"",""27"",""1"",""BZ-TOP1500ENMK11"""</t>
  </si>
  <si>
    <t>="""Nav"",""Pentland LIVE"",""27"",""1"",""BZ-TOP2000-14CR"""</t>
  </si>
  <si>
    <t>="""Nav"",""Pentland LIVE"",""27"",""1"",""BZ-TOP2000-14EN"""</t>
  </si>
  <si>
    <t>="""Nav"",""Pentland LIVE"",""27"",""1"",""BZ-TOP2000CRMK11"""</t>
  </si>
  <si>
    <t>="""Nav"",""Pentland LIVE"",""27"",""1"",""BZ-TOP2000ENMK11"""</t>
  </si>
  <si>
    <t>="""Nav"",""Pentland LIVE"",""27"",""1"",""BZ-TROLLEY"""</t>
  </si>
  <si>
    <t>="""Nav"",""Pentland LIVE"",""27"",""1"",""BZ-UCF140"""</t>
  </si>
  <si>
    <t>="""Nav"",""Pentland LIVE"",""27"",""1"",""BZ-UCF140CR"""</t>
  </si>
  <si>
    <t>="""Nav"",""Pentland LIVE"",""27"",""1"",""BZ-UCF140WH"""</t>
  </si>
  <si>
    <t>="""Nav"",""Pentland LIVE"",""27"",""1"",""BZ-UCFF280"""</t>
  </si>
  <si>
    <t>="""Nav"",""Pentland LIVE"",""27"",""1"",""BZ-UCFR280"""</t>
  </si>
  <si>
    <t>="""Nav"",""Pentland LIVE"",""27"",""1"",""BZ-UCR140"""</t>
  </si>
  <si>
    <t>="""Nav"",""Pentland LIVE"",""27"",""1"",""BZ-UCR140CR"""</t>
  </si>
  <si>
    <t>="""Nav"",""Pentland LIVE"",""27"",""1"",""BZ-UCR140WH"""</t>
  </si>
  <si>
    <t>="""Nav"",""Pentland LIVE"",""27"",""1"",""BZ-UCRR280"""</t>
  </si>
  <si>
    <t>="""Nav"",""Pentland LIVE"",""27"",""1"",""BZ-WD400"""</t>
  </si>
  <si>
    <t>="""Nav"",""Pentland LIVE"",""27"",""1"",""BZ-WHB"""</t>
  </si>
  <si>
    <t>="""Nav"",""Pentland LIVE"",""27"",""1"",""BZ-ZETA100"""</t>
  </si>
  <si>
    <t>="""Nav"",""Pentland LIVE"",""27"",""1"",""BZ-ZETA130"""</t>
  </si>
  <si>
    <t>="""Nav"",""Pentland LIVE"",""27"",""1"",""BZ-ZETA150"""</t>
  </si>
  <si>
    <t>="""Nav"",""Pentland LIVE"",""27"",""1"",""BZ-ZETA200"""</t>
  </si>
  <si>
    <t>="""Nav"",""Pentland LIVE"",""27"",""1"",""BZ-ZETA250"""</t>
  </si>
  <si>
    <t>="""Nav"",""Pentland LIVE"",""27"",""1"",""CR-ATHENA13"""</t>
  </si>
  <si>
    <t>="""Nav"",""Pentland LIVE"",""27"",""1"",""CR-ATHENA9"""</t>
  </si>
  <si>
    <t>="""Nav"",""Pentland LIVE"",""27"",""1"",""CR-CRFV500"""</t>
  </si>
  <si>
    <t>="""Nav"",""Pentland LIVE"",""27"",""1"",""CR-CRYSTALLITE15"""</t>
  </si>
  <si>
    <t>="""Nav"",""Pentland LIVE"",""27"",""1"",""CR-CRYSTALLITE20"""</t>
  </si>
  <si>
    <t>="""Nav"",""Pentland LIVE"",""27"",""1"",""CR-CRYSTALLITE25"""</t>
  </si>
  <si>
    <t>="""Nav"",""Pentland LIVE"",""27"",""1"",""CR-CTF70"""</t>
  </si>
  <si>
    <t>="""Nav"",""Pentland LIVE"",""27"",""1"",""CR-GDS400"""</t>
  </si>
  <si>
    <t>="""Nav"",""Pentland LIVE"",""27"",""1"",""CR-GELOBOXWH"""</t>
  </si>
  <si>
    <t>="""Nav"",""Pentland LIVE"",""27"",""1"",""CR-OPTIMUS"""</t>
  </si>
  <si>
    <t>="""Nav"",""Pentland LIVE"",""27"",""1"",""CR-VENUSELE36"""</t>
  </si>
  <si>
    <t>="""Nav"",""Pentland LIVE"",""27"",""1"",""CR-VENUSELE36-MK11"""</t>
  </si>
  <si>
    <t>="""Nav"",""Pentland LIVE"",""27"",""1"",""CR-VENUSELE46-MK11"""</t>
  </si>
  <si>
    <t>="""Nav"",""Pentland LIVE"",""27"",""1"",""CR-VENUSELE56-MK11"""</t>
  </si>
  <si>
    <t>="""Nav"",""Pentland LIVE"",""27"",""1"",""FR-SD60-100HC"""</t>
  </si>
  <si>
    <t>="""Nav"",""Pentland LIVE"",""27"",""1"",""FR-SD60-120HC"""</t>
  </si>
  <si>
    <t>="""Nav"",""Pentland LIVE"",""27"",""1"",""FR-SD60-150HC"""</t>
  </si>
  <si>
    <t>="""Nav"",""Pentland LIVE"",""27"",""1"",""FR-SD60-180HC"""</t>
  </si>
  <si>
    <t>="""Nav"",""Pentland LIVE"",""27"",""1"",""FR-SD60-60HC"""</t>
  </si>
  <si>
    <t>="""Nav"",""Pentland LIVE"",""27"",""1"",""FR-SD75-100HC"""</t>
  </si>
  <si>
    <t>="""Nav"",""Pentland LIVE"",""27"",""1"",""FR-SD75-100SH-HC"""</t>
  </si>
  <si>
    <t>="""Nav"",""Pentland LIVE"",""27"",""1"",""FR-SD75-120HC"""</t>
  </si>
  <si>
    <t>="""Nav"",""Pentland LIVE"",""27"",""1"",""FR-SD75-130SH-HC"""</t>
  </si>
  <si>
    <t>="""Nav"",""Pentland LIVE"",""27"",""1"",""FR-SD75-150HC"""</t>
  </si>
  <si>
    <t>="""Nav"",""Pentland LIVE"",""27"",""1"",""FR-SD75-180"""</t>
  </si>
  <si>
    <t>="""Nav"",""Pentland LIVE"",""27"",""1"",""FR-SD75-180HC"""</t>
  </si>
  <si>
    <t>="""Nav"",""Pentland LIVE"",""27"",""1"",""FR-SD75-190SH-HC"""</t>
  </si>
  <si>
    <t>="""Nav"",""Pentland LIVE"",""27"",""1"",""FR-SD75-240HC"""</t>
  </si>
  <si>
    <t>="""Nav"",""Pentland LIVE"",""27"",""1"",""FR-SD75-250SH-HC"""</t>
  </si>
  <si>
    <t>="""Nav"",""Pentland LIVE"",""27"",""1"",""FR-SLD60-100HC"""</t>
  </si>
  <si>
    <t>="""Nav"",""Pentland LIVE"",""27"",""1"",""FR-SLD60-120HC"""</t>
  </si>
  <si>
    <t>="""Nav"",""Pentland LIVE"",""27"",""1"",""FR-SLD60-60HC"""</t>
  </si>
  <si>
    <t>="""Nav"",""Pentland LIVE"",""27"",""1"",""FR-SOP75-100HC"""</t>
  </si>
  <si>
    <t>="""Nav"",""Pentland LIVE"",""27"",""1"",""FR-SP75-100HC"""</t>
  </si>
  <si>
    <t>="""Nav"",""Pentland LIVE"",""27"",""1"",""FR-SP75-120HC"""</t>
  </si>
  <si>
    <t>="""Nav"",""Pentland LIVE"",""27"",""1"",""FR-SP75-150HC"""</t>
  </si>
  <si>
    <t>="""Nav"",""Pentland LIVE"",""27"",""1"",""FR-SP75-60HC"""</t>
  </si>
  <si>
    <t>="""Nav"",""Pentland LIVE"",""27"",""1"",""HI-HOOD110SDBTDDEPS"""</t>
  </si>
  <si>
    <t>="""Nav"",""Pentland LIVE"",""27"",""1"",""HI-MA67"""</t>
  </si>
  <si>
    <t>="""Nav"",""Pentland LIVE"",""27"",""1"",""IK-BPV7300-HC"""</t>
  </si>
  <si>
    <t>="""Nav"",""Pentland LIVE"",""27"",""1"",""IK-BPZP7300"""</t>
  </si>
  <si>
    <t>="""Nav"",""Pentland LIVE"",""27"",""1"",""IK-BSV7300-HC"""</t>
  </si>
  <si>
    <t>="""Nav"",""Pentland LIVE"",""27"",""1"",""IK-BSV77"""</t>
  </si>
  <si>
    <t>="""Nav"",""Pentland LIVE"",""27"",""1"",""IK-BSV77-HC"""</t>
  </si>
  <si>
    <t>="""Nav"",""Pentland LIVE"",""27"",""1"",""IK-CAP172"""</t>
  </si>
  <si>
    <t>="""Nav"",""Pentland LIVE"",""27"",""1"",""IK-CAP172CR"""</t>
  </si>
  <si>
    <t>="""Nav"",""Pentland LIVE"",""27"",""1"",""IK-CAP172SL"""</t>
  </si>
  <si>
    <t>="""Nav"",""Pentland LIVE"",""27"",""1"",""IK-CBP172"""</t>
  </si>
  <si>
    <t>="""Nav"",""Pentland LIVE"",""27"",""1"",""IK-CBP172CR"""</t>
  </si>
  <si>
    <t>="""Nav"",""Pentland LIVE"",""27"",""1"",""IK-CBP172SL"""</t>
  </si>
  <si>
    <t>="""Nav"",""Pentland LIVE"",""27"",""1"",""IK-CEP2144"""</t>
  </si>
  <si>
    <t>="""Nav"",""Pentland LIVE"",""27"",""1"",""IK-CEP2144CR"""</t>
  </si>
  <si>
    <t>="""Nav"",""Pentland LIVE"",""27"",""1"",""IK-CEP2144SL"""</t>
  </si>
  <si>
    <t>="""Nav"",""Pentland LIVE"",""27"",""1"",""IK-CFP2144"""</t>
  </si>
  <si>
    <t>="""Nav"",""Pentland LIVE"",""27"",""1"",""IK-CFP2144CR"""</t>
  </si>
  <si>
    <t>="""Nav"",""Pentland LIVE"",""27"",""1"",""IK-CFP2144SL"""</t>
  </si>
  <si>
    <t>="""Nav"",""Pentland LIVE"",""27"",""1"",""IK-PN2222-HC"""</t>
  </si>
  <si>
    <t>="""Nav"",""Pentland LIVE"",""27"",""1"",""IK-PN2229-HC"""</t>
  </si>
  <si>
    <t>="""Nav"",""Pentland LIVE"",""27"",""1"",""IK-PN222-HC"""</t>
  </si>
  <si>
    <t>="""Nav"",""Pentland LIVE"",""27"",""1"",""IK-PN229-HC"""</t>
  </si>
  <si>
    <t>="""Nav"",""Pentland LIVE"",""27"",""1"",""IK-PN22-HC"""</t>
  </si>
  <si>
    <t>="""Nav"",""Pentland LIVE"",""27"",""1"",""IK-PN232-HC"""</t>
  </si>
  <si>
    <t>="""Nav"",""Pentland LIVE"",""27"",""1"",""IK-PN29-HC"""</t>
  </si>
  <si>
    <t>="""Nav"",""Pentland LIVE"",""27"",""1"",""IK-PN329-HC"""</t>
  </si>
  <si>
    <t>="""Nav"",""Pentland LIVE"",""27"",""1"",""IK-PN3333-HC"""</t>
  </si>
  <si>
    <t>="""Nav"",""Pentland LIVE"",""27"",""1"",""IK-PN333-HC"""</t>
  </si>
  <si>
    <t>="""Nav"",""Pentland LIVE"",""27"",""1"",""IK-PN9999CR-HC"""</t>
  </si>
  <si>
    <t>="""Nav"",""Pentland LIVE"",""27"",""1"",""IK-PN9999-HC"""</t>
  </si>
  <si>
    <t>="""Nav"",""Pentland LIVE"",""27"",""1"",""IK-PN999CR-HC"""</t>
  </si>
  <si>
    <t>="""Nav"",""Pentland LIVE"",""27"",""1"",""IK-PN999-HC"""</t>
  </si>
  <si>
    <t>="""Nav"",""Pentland LIVE"",""27"",""1"",""IK-PN99CR-HC"""</t>
  </si>
  <si>
    <t>="""Nav"",""Pentland LIVE"",""27"",""1"",""IK-PN99-HC"""</t>
  </si>
  <si>
    <t>="""Nav"",""Pentland LIVE"",""27"",""1"",""IK-PWN3333-HC"""</t>
  </si>
  <si>
    <t>="""Nav"",""Pentland LIVE"",""27"",""1"",""IK-PWN333-HC"""</t>
  </si>
  <si>
    <t>="""Nav"",""Pentland LIVE"",""27"",""1"",""IK-SL9999-HC"""</t>
  </si>
  <si>
    <t>="""Nav"",""Pentland LIVE"",""27"",""1"",""IK-SL999-HC"""</t>
  </si>
  <si>
    <t>="""Nav"",""Pentland LIVE"",""27"",""1"",""IK-SL99-HC"""</t>
  </si>
  <si>
    <t>="""Nav"",""Pentland LIVE"",""27"",""1"",""IK-ZNV999-HC"""</t>
  </si>
  <si>
    <t>="""Nav"",""Pentland LIVE"",""27"",""1"",""IK-ZNV99-HC"""</t>
  </si>
  <si>
    <t>="""Nav"",""Pentland LIVE"",""27"",""1"",""IK-ZPZP99"""</t>
  </si>
  <si>
    <t>="""Nav"",""Pentland LIVE"",""27"",""1"",""IK-ZPZP999"""</t>
  </si>
  <si>
    <t>="""Nav"",""Pentland LIVE"",""27"",""1"",""IK-ZPZP9999"""</t>
  </si>
  <si>
    <t>="""Nav"",""Pentland LIVE"",""27"",""1"",""IK-ZQFP99"""</t>
  </si>
  <si>
    <t>="""Nav"",""Pentland LIVE"",""27"",""1"",""IK-ZQFP999"""</t>
  </si>
  <si>
    <t>="""Nav"",""Pentland LIVE"",""27"",""1"",""IN-AEX1000TF"""</t>
  </si>
  <si>
    <t>="""Nav"",""Pentland LIVE"",""27"",""1"",""IN-AEX500TF"""</t>
  </si>
  <si>
    <t>="""Nav"",""Pentland LIVE"",""27"",""1"",""IN-AGN300CR"""</t>
  </si>
  <si>
    <t>="""Nav"",""Pentland LIVE"",""27"",""1"",""IN-AGN301"""</t>
  </si>
  <si>
    <t>="""Nav"",""Pentland LIVE"",""27"",""1"",""IN-AGN301BT"""</t>
  </si>
  <si>
    <t>="""Nav"",""Pentland LIVE"",""27"",""1"",""IN-AGN600CR"""</t>
  </si>
  <si>
    <t>="""Nav"",""Pentland LIVE"",""27"",""1"",""IN-AGN602"""</t>
  </si>
  <si>
    <t>="""Nav"",""Pentland LIVE"",""27"",""1"",""IN-AGN602BT"""</t>
  </si>
  <si>
    <t>="""Nav"",""Pentland LIVE"",""27"",""1"",""IN-AGN602MIX"""</t>
  </si>
  <si>
    <t>="""Nav"",""Pentland LIVE"",""27"",""1"",""IN-AN1002BT"""</t>
  </si>
  <si>
    <t>="""Nav"",""Pentland LIVE"",""27"",""1"",""IN-AN1002BTCR"""</t>
  </si>
  <si>
    <t>="""Nav"",""Pentland LIVE"",""27"",""1"",""IN-AN1002TF"""</t>
  </si>
  <si>
    <t>="""Nav"",""Pentland LIVE"",""27"",""1"",""IN-AN501BT"""</t>
  </si>
  <si>
    <t>="""Nav"",""Pentland LIVE"",""27"",""1"",""IN-AN501BTCR"""</t>
  </si>
  <si>
    <t>="""Nav"",""Pentland LIVE"",""27"",""1"",""IN-AN501TF"""</t>
  </si>
  <si>
    <t>="""Nav"",""Pentland LIVE"",""27"",""1"",""IN-AP401TF"""</t>
  </si>
  <si>
    <t>="""Nav"",""Pentland LIVE"",""27"",""1"",""IN-AP902TF"""</t>
  </si>
  <si>
    <t>="""Nav"",""Pentland LIVE"",""27"",""1"",""IN-BMGN1470"""</t>
  </si>
  <si>
    <t>="""Nav"",""Pentland LIVE"",""27"",""1"",""IN-BMGN1470BT"""</t>
  </si>
  <si>
    <t>="""Nav"",""Pentland LIVE"",""27"",""1"",""IN-BMGN1470EN"""</t>
  </si>
  <si>
    <t>="""Nav"",""Pentland LIVE"",""27"",""1"",""IN-BMGN1470PDC"""</t>
  </si>
  <si>
    <t>="""Nav"",""Pentland LIVE"",""27"",""1"",""IN-BMGN1960"""</t>
  </si>
  <si>
    <t>="""Nav"",""Pentland LIVE"",""27"",""1"",""IN-BMGN1960BT"""</t>
  </si>
  <si>
    <t>="""Nav"",""Pentland LIVE"",""27"",""1"",""IN-BMGN1960EN"""</t>
  </si>
  <si>
    <t>="""Nav"",""Pentland LIVE"",""27"",""1"",""IN-BMGN1960PDC"""</t>
  </si>
  <si>
    <t>="""Nav"",""Pentland LIVE"",""27"",""1"",""IN-BMGN2450"""</t>
  </si>
  <si>
    <t>="""Nav"",""Pentland LIVE"",""27"",""1"",""IN-BMGN2450BT"""</t>
  </si>
  <si>
    <t>="""Nav"",""Pentland LIVE"",""27"",""1"",""IN-BMPP1500"""</t>
  </si>
  <si>
    <t>="""Nav"",""Pentland LIVE"",""27"",""1"",""IN-BMPP1500BT"""</t>
  </si>
  <si>
    <t>="""Nav"",""Pentland LIVE"",""27"",""1"",""IN-BMPP1500EN"""</t>
  </si>
  <si>
    <t>="""Nav"",""Pentland LIVE"",""27"",""1"",""IN-BMPP2000"""</t>
  </si>
  <si>
    <t>="""Nav"",""Pentland LIVE"",""27"",""1"",""IN-BMPP2000BT"""</t>
  </si>
  <si>
    <t>="""Nav"",""Pentland LIVE"",""27"",""1"",""IN-BMPP2000EN"""</t>
  </si>
  <si>
    <t>="""Nav"",""Pentland LIVE"",""27"",""1"",""IN-BMPP2500"""</t>
  </si>
  <si>
    <t>="""Nav"",""Pentland LIVE"",""27"",""1"",""IN-BMPPF2000"""</t>
  </si>
  <si>
    <t>="""Nav"",""Pentland LIVE"",""27"",""1"",""IN-EB1000II"""</t>
  </si>
  <si>
    <t>="""Nav"",""Pentland LIVE"",""27"",""1"",""IN-EB1500II"""</t>
  </si>
  <si>
    <t>="""Nav"",""Pentland LIVE"",""27"",""1"",""IN-EB2000II"""</t>
  </si>
  <si>
    <t>="""Nav"",""Pentland LIVE"",""27"",""1"",""IN-EB2500II"""</t>
  </si>
  <si>
    <t>="""Nav"",""Pentland LIVE"",""27"",""1"",""IN-EBC1500II"""</t>
  </si>
  <si>
    <t>="""Nav"",""Pentland LIVE"",""27"",""1"",""IN-EFP1000SS"""</t>
  </si>
  <si>
    <t>="""Nav"",""Pentland LIVE"",""27"",""1"",""IN-EFP1000WH"""</t>
  </si>
  <si>
    <t>="""Nav"",""Pentland LIVE"",""27"",""1"",""IN-EFP1500SS"""</t>
  </si>
  <si>
    <t>="""Nav"",""Pentland LIVE"",""27"",""1"",""IN-EFP1500WH"""</t>
  </si>
  <si>
    <t>="""Nav"",""Pentland LIVE"",""27"",""1"",""IN-EFP2000SS"""</t>
  </si>
  <si>
    <t>="""Nav"",""Pentland LIVE"",""27"",""1"",""IN-EFP2000WH"""</t>
  </si>
  <si>
    <t>="""Nav"",""Pentland LIVE"",""27"",""1"",""IN-ERV15PP"""</t>
  </si>
  <si>
    <t>="""Nav"",""Pentland LIVE"",""27"",""1"",""IN-ERV25PP"""</t>
  </si>
  <si>
    <t>="""Nav"",""Pentland LIVE"",""27"",""1"",""IN-ERV35PP"""</t>
  </si>
  <si>
    <t>="""Nav"",""Pentland LIVE"",""27"",""1"",""IN-ESC150"""</t>
  </si>
  <si>
    <t>="""Nav"",""Pentland LIVE"",""27"",""1"",""IN-ESC150CR"""</t>
  </si>
  <si>
    <t>="""Nav"",""Pentland LIVE"",""27"",""1"",""IN-EVV100"""</t>
  </si>
  <si>
    <t>="""Nav"",""Pentland LIVE"",""27"",""1"",""IN-EVV200MX"""</t>
  </si>
  <si>
    <t>="""Nav"",""Pentland LIVE"",""27"",""1"",""IN-EVV23R1G"""</t>
  </si>
  <si>
    <t>="""Nav"",""Pentland LIVE"",""27"",""1"",""IN-EVV49R2G"""</t>
  </si>
  <si>
    <t>="""Nav"",""Pentland LIVE"",""27"",""1"",""IN-F860"""</t>
  </si>
  <si>
    <t>="""Nav"",""Pentland LIVE"",""27"",""1"",""IN-FC900BT"""</t>
  </si>
  <si>
    <t>="""Nav"",""Pentland LIVE"",""27"",""1"",""IN-FMPP1500"""</t>
  </si>
  <si>
    <t>="""Nav"",""Pentland LIVE"",""27"",""1"",""IN-FMPP1500CR"""</t>
  </si>
  <si>
    <t>="""Nav"",""Pentland LIVE"",""27"",""1"",""IN-FMPP2000"""</t>
  </si>
  <si>
    <t>="""Nav"",""Pentland LIVE"",""27"",""1"",""IN-FMPP2000CR"""</t>
  </si>
  <si>
    <t>="""Nav"",""Pentland LIVE"",""27"",""1"",""IN-FMPP2500"""</t>
  </si>
  <si>
    <t>="""Nav"",""Pentland LIVE"",""27"",""1"",""IN-FMPP2500CR"""</t>
  </si>
  <si>
    <t>="""Nav"",""Pentland LIVE"",""27"",""1"",""IN-MCAF1000CD"""</t>
  </si>
  <si>
    <t>="""Nav"",""Pentland LIVE"",""27"",""1"",""IN-MCAF1000CI"""</t>
  </si>
  <si>
    <t>="""Nav"",""Pentland LIVE"",""27"",""1"",""IN-MCAF1500"""</t>
  </si>
  <si>
    <t>="""Nav"",""Pentland LIVE"",""27"",""1"",""IN-MCAF2000"""</t>
  </si>
  <si>
    <t>="""Nav"",""Pentland LIVE"",""27"",""1"",""IN-MCAF2500"""</t>
  </si>
  <si>
    <t>="""Nav"",""Pentland LIVE"",""27"",""1"",""IN-MCAF820"""</t>
  </si>
  <si>
    <t>="""Nav"",""Pentland LIVE"",""27"",""1"",""IN-ME1000BAN"""</t>
  </si>
  <si>
    <t>="""Nav"",""Pentland LIVE"",""27"",""1"",""IN-ME1000EN"""</t>
  </si>
  <si>
    <t>="""Nav"",""Pentland LIVE"",""27"",""1"",""IN-ME1000II"""</t>
  </si>
  <si>
    <t>="""Nav"",""Pentland LIVE"",""27"",""1"",""IN-ME1000KB"""</t>
  </si>
  <si>
    <t>="""Nav"",""Pentland LIVE"",""27"",""1"",""IN-ME1000PIZZA"""</t>
  </si>
  <si>
    <t>="""Nav"",""Pentland LIVE"",""27"",""1"",""IN-ME1003BAN"""</t>
  </si>
  <si>
    <t>="""Nav"",""Pentland LIVE"",""27"",""1"",""IN-ME1003EN"""</t>
  </si>
  <si>
    <t>="""Nav"",""Pentland LIVE"",""27"",""1"",""IN-ME1003II"""</t>
  </si>
  <si>
    <t>="""Nav"",""Pentland LIVE"",""27"",""1"",""IN-ME1003KB"""</t>
  </si>
  <si>
    <t>="""Nav"",""Pentland LIVE"",""27"",""1"",""IN-ME1003PIZZA"""</t>
  </si>
  <si>
    <t>="""Nav"",""Pentland LIVE"",""27"",""1"",""IN-ME1003VIP"""</t>
  </si>
  <si>
    <t>="""Nav"",""Pentland LIVE"",""27"",""1"",""IN-ME30-1000"""</t>
  </si>
  <si>
    <t>="""Nav"",""Pentland LIVE"",""27"",""1"",""IN-ME30-1500"""</t>
  </si>
  <si>
    <t>="""Nav"",""Pentland LIVE"",""27"",""1"",""IN-ME30-2000"""</t>
  </si>
  <si>
    <t>="""Nav"",""Pentland LIVE"",""27"",""1"",""IN-ME30-2500"""</t>
  </si>
  <si>
    <t>="""Nav"",""Pentland LIVE"",""27"",""1"",""IN-ME60-1000"""</t>
  </si>
  <si>
    <t>="""Nav"",""Pentland LIVE"",""27"",""1"",""IN-ME60-1500"""</t>
  </si>
  <si>
    <t>="""Nav"",""Pentland LIVE"",""27"",""1"",""IN-ME60-2000"""</t>
  </si>
  <si>
    <t>="""Nav"",""Pentland LIVE"",""27"",""1"",""IN-ME60-2500"""</t>
  </si>
  <si>
    <t>="""Nav"",""Pentland LIVE"",""27"",""1"",""IN-MP1740BSE"""</t>
  </si>
  <si>
    <t>="""Nav"",""Pentland LIVE"",""27"",""1"",""IN-MP2300BSE"""</t>
  </si>
  <si>
    <t>="""Nav"",""Pentland LIVE"",""27"",""1"",""IN-MPG1980"""</t>
  </si>
  <si>
    <t>="""Nav"",""Pentland LIVE"",""27"",""1"",""IN-MPL2300"""</t>
  </si>
  <si>
    <t>="""Nav"",""Pentland LIVE"",""27"",""1"",""IN-MR1620"""</t>
  </si>
  <si>
    <t>="""Nav"",""Pentland LIVE"",""27"",""1"",""IN-MR1620BT"""</t>
  </si>
  <si>
    <t>="""Nav"",""Pentland LIVE"",""27"",""1"",""IN-MR1620EN"""</t>
  </si>
  <si>
    <t>="""Nav"",""Pentland LIVE"",""27"",""1"",""IN-MR1620PDC"""</t>
  </si>
  <si>
    <t>="""Nav"",""Pentland LIVE"",""27"",""1"",""IN-MR2190"""</t>
  </si>
  <si>
    <t>="""Nav"",""Pentland LIVE"",""27"",""1"",""IN-MR2190BT"""</t>
  </si>
  <si>
    <t>="""Nav"",""Pentland LIVE"",""27"",""1"",""IN-MR2190EN"""</t>
  </si>
  <si>
    <t>="""Nav"",""Pentland LIVE"",""27"",""1"",""IN-MR2190PDC"""</t>
  </si>
  <si>
    <t>="""Nav"",""Pentland LIVE"",""27"",""1"",""IN-MR2750"""</t>
  </si>
  <si>
    <t>="""Nav"",""Pentland LIVE"",""27"",""1"",""IN-MSG1000"""</t>
  </si>
  <si>
    <t>="""Nav"",""Pentland LIVE"",""27"",""1"",""IN-MSG1400"""</t>
  </si>
  <si>
    <t>="""Nav"",""Pentland LIVE"",""27"",""1"",""IN-MSG2000"""</t>
  </si>
  <si>
    <t>="""Nav"",""Pentland LIVE"",""27"",""1"",""IN-MSG2400"""</t>
  </si>
  <si>
    <t>="""Nav"",""Pentland LIVE"",""27"",""1"",""IN-NEC1002FV"""</t>
  </si>
  <si>
    <t>="""Nav"",""Pentland LIVE"",""27"",""1"",""IN-NEC1002RV"""</t>
  </si>
  <si>
    <t>="""Nav"",""Pentland LIVE"",""27"",""1"",""IN-NEC501FV"""</t>
  </si>
  <si>
    <t>="""Nav"",""Pentland LIVE"",""27"",""1"",""IN-NEC501RV"""</t>
  </si>
  <si>
    <t>="""Nav"",""Pentland LIVE"",""27"",""1"",""IN-VAR1000B"""</t>
  </si>
  <si>
    <t>="""Nav"",""Pentland LIVE"",""27"",""1"",""IN-VAR1000M"""</t>
  </si>
  <si>
    <t>="""Nav"",""Pentland LIVE"",""27"",""1"",""IN-VAR1000N"""</t>
  </si>
  <si>
    <t>="""Nav"",""Pentland LIVE"",""27"",""1"",""IN-VAR1000R"""</t>
  </si>
  <si>
    <t>="""Nav"",""Pentland LIVE"",""27"",""1"",""IN-VAR1500B"""</t>
  </si>
  <si>
    <t>="""Nav"",""Pentland LIVE"",""27"",""1"",""IN-VAR1500BM"""</t>
  </si>
  <si>
    <t>="""Nav"",""Pentland LIVE"",""27"",""1"",""IN-VAR1500H"""</t>
  </si>
  <si>
    <t>="""Nav"",""Pentland LIVE"",""27"",""1"",""IN-VAR1500M"""</t>
  </si>
  <si>
    <t>="""Nav"",""Pentland LIVE"",""27"",""1"",""IN-VAR1500N"""</t>
  </si>
  <si>
    <t>="""Nav"",""Pentland LIVE"",""27"",""1"",""IN-VAR1500R"""</t>
  </si>
  <si>
    <t>="""Nav"",""Pentland LIVE"",""27"",""1"",""IN-VAR90AAR"""</t>
  </si>
  <si>
    <t>="""Nav"",""Pentland LIVE"",""27"",""1"",""IN-VAR90ACR"""</t>
  </si>
  <si>
    <t>="""Nav"",""Pentland LIVE"",""27"",""1"",""IN-VBR12DS"""</t>
  </si>
  <si>
    <t>="""Nav"",""Pentland LIVE"",""27"",""1"",""IN-VBR12R"""</t>
  </si>
  <si>
    <t>="""Nav"",""Pentland LIVE"",""27"",""1"",""IN-VBR12SS"""</t>
  </si>
  <si>
    <t>="""Nav"",""Pentland LIVE"",""27"",""1"",""IN-VBR18DS"""</t>
  </si>
  <si>
    <t>="""Nav"",""Pentland LIVE"",""27"",""1"",""IN-VBR18R"""</t>
  </si>
  <si>
    <t>="""Nav"",""Pentland LIVE"",""27"",""1"",""IN-VBR18SS"""</t>
  </si>
  <si>
    <t>="""Nav"",""Pentland LIVE"",""27"",""1"",""IN-VBR9DS"""</t>
  </si>
  <si>
    <t>="""Nav"",""Pentland LIVE"",""27"",""1"",""IN-VBR9R"""</t>
  </si>
  <si>
    <t>="""Nav"",""Pentland LIVE"",""27"",""1"",""IN-VBR9SS"""</t>
  </si>
  <si>
    <t>="""Nav"",""Pentland LIVE"",""27"",""1"",""IN-VC1400"""</t>
  </si>
  <si>
    <t>="""Nav"",""Pentland LIVE"",""27"",""1"",""IN-VC2010"""</t>
  </si>
  <si>
    <t>="""Nav"",""Pentland LIVE"",""27"",""1"",""IN-VC2010CRISTAL"""</t>
  </si>
  <si>
    <t>="""Nav"",""Pentland LIVE"",""27"",""1"",""IN-VET6P"""</t>
  </si>
  <si>
    <t>="""Nav"",""Pentland LIVE"",""27"",""1"",""IN-VET8P"""</t>
  </si>
  <si>
    <t>="""Nav"",""Pentland LIVE"",""27"",""1"",""IN-VIP1330B3CR"""</t>
  </si>
  <si>
    <t>="""Nav"",""Pentland LIVE"",""27"",""1"",""IN-VIP1330B3TA"""</t>
  </si>
  <si>
    <t>="""Nav"",""Pentland LIVE"",""27"",""1"",""IN-VIP1330B4CR"""</t>
  </si>
  <si>
    <t>="""Nav"",""Pentland LIVE"",""27"",""1"",""IN-VIP1330B4TA"""</t>
  </si>
  <si>
    <t>="""Nav"",""Pentland LIVE"",""27"",""1"",""IN-VIP1490B3CR"""</t>
  </si>
  <si>
    <t>="""Nav"",""Pentland LIVE"",""27"",""1"",""IN-VIP1490B3TA"""</t>
  </si>
  <si>
    <t>="""Nav"",""Pentland LIVE"",""27"",""1"",""IN-VIP1490B4CR"""</t>
  </si>
  <si>
    <t>="""Nav"",""Pentland LIVE"",""27"",""1"",""IN-VIP1490B4TA"""</t>
  </si>
  <si>
    <t>="""Nav"",""Pentland LIVE"",""27"",""1"",""IN-VIP1740B3CR"""</t>
  </si>
  <si>
    <t>="""Nav"",""Pentland LIVE"",""27"",""1"",""IN-VIP1740B3TA"""</t>
  </si>
  <si>
    <t>="""Nav"",""Pentland LIVE"",""27"",""1"",""IN-VIP1740B4CR"""</t>
  </si>
  <si>
    <t>="""Nav"",""Pentland LIVE"",""27"",""1"",""IN-VIP1740B4TA"""</t>
  </si>
  <si>
    <t>="""Nav"",""Pentland LIVE"",""27"",""1"",""IN-VIP1980B3CR"""</t>
  </si>
  <si>
    <t>="""Nav"",""Pentland LIVE"",""27"",""1"",""IN-VIP1980B3TA"""</t>
  </si>
  <si>
    <t>="""Nav"",""Pentland LIVE"",""27"",""1"",""IN-VIP1980B4CR"""</t>
  </si>
  <si>
    <t>="""Nav"",""Pentland LIVE"",""27"",""1"",""IN-VIP1980B4TA"""</t>
  </si>
  <si>
    <t>="""Nav"",""Pentland LIVE"",""27"",""1"",""IN-VIP2330B3CR"""</t>
  </si>
  <si>
    <t>="""Nav"",""Pentland LIVE"",""27"",""1"",""IN-VIP2330B3TA"""</t>
  </si>
  <si>
    <t>="""Nav"",""Pentland LIVE"",""27"",""1"",""IN-VIP2330B4CR"""</t>
  </si>
  <si>
    <t>="""Nav"",""Pentland LIVE"",""27"",""1"",""IN-VIP2330B4TA"""</t>
  </si>
  <si>
    <t>="""Nav"",""Pentland LIVE"",""27"",""1"",""IN-VML1200"""</t>
  </si>
  <si>
    <t>="""Nav"",""Pentland LIVE"",""27"",""1"",""IN-VML1500"""</t>
  </si>
  <si>
    <t>="""Nav"",""Pentland LIVE"",""27"",""1"",""IN-VML1800"""</t>
  </si>
  <si>
    <t>="""Nav"",""Pentland LIVE"",""27"",""1"",""IN-VMS1000SS"""</t>
  </si>
  <si>
    <t>="""Nav"",""Pentland LIVE"",""27"",""1"",""IN-VMS1350SS"""</t>
  </si>
  <si>
    <t>="""Nav"",""Pentland LIVE"",""27"",""1"",""IN-VMS1500SS"""</t>
  </si>
  <si>
    <t>="""Nav"",""Pentland LIVE"",""27"",""1"",""IN-VSU4P"""</t>
  </si>
  <si>
    <t>="""Nav"",""Pentland LIVE"",""27"",""1"",""IN-VSU6P"""</t>
  </si>
  <si>
    <t>="""Nav"",""Pentland LIVE"",""27"",""1"",""IN-VSU8P"""</t>
  </si>
  <si>
    <t>="""Nav"",""Pentland LIVE"",""27"",""1"",""IN-ZX1"""</t>
  </si>
  <si>
    <t>="""Nav"",""Pentland LIVE"",""27"",""1"",""IN-ZX10"""</t>
  </si>
  <si>
    <t>="""Nav"",""Pentland LIVE"",""27"",""1"",""IN-ZX2"""</t>
  </si>
  <si>
    <t>="""Nav"",""Pentland LIVE"",""27"",""1"",""IN-ZX20"""</t>
  </si>
  <si>
    <t>="""Nav"",""Pentland LIVE"",""27"",""1"",""IN-ZX2SL"""</t>
  </si>
  <si>
    <t>="""Nav"",""Pentland LIVE"",""27"",""1"",""IN-ZX3"""</t>
  </si>
  <si>
    <t>="""Nav"",""Pentland LIVE"",""27"",""1"",""IN-ZXS1"""</t>
  </si>
  <si>
    <t>="""Nav"",""Pentland LIVE"",""27"",""1"",""IN-ZXS10"""</t>
  </si>
  <si>
    <t>="""Nav"",""Pentland LIVE"",""27"",""1"",""IN-ZXS2"""</t>
  </si>
  <si>
    <t>="""Nav"",""Pentland LIVE"",""27"",""1"",""IN-ZXS20"""</t>
  </si>
  <si>
    <t>="""Nav"",""Pentland LIVE"",""27"",""1"",""IN-ZXS3"""</t>
  </si>
  <si>
    <t>="""Nav"",""Pentland LIVE"",""27"",""1"",""IS-EG710"""</t>
  </si>
  <si>
    <t>="""Nav"",""Pentland LIVE"",""27"",""1"",""IS-EG714"""</t>
  </si>
  <si>
    <t>="""Nav"",""Pentland LIVE"",""27"",""1"",""IS-EG716"""</t>
  </si>
  <si>
    <t>="""Nav"",""Pentland LIVE"",""27"",""1"",""IS-EG719"""</t>
  </si>
  <si>
    <t>="""Nav"",""Pentland LIVE"",""27"",""1"",""IS-ES764C"""</t>
  </si>
  <si>
    <t>="""Nav"",""Pentland LIVE"",""27"",""1"",""IS-ESS752C"""</t>
  </si>
  <si>
    <t>="""Nav"",""Pentland LIVE"",""27"",""1"",""IS-ET311A"""</t>
  </si>
  <si>
    <t>="""Nav"",""Pentland LIVE"",""27"",""1"",""IS-ET314A"""</t>
  </si>
  <si>
    <t>="""Nav"",""Pentland LIVE"",""27"",""1"",""IS-ET316A"""</t>
  </si>
  <si>
    <t>="""Nav"",""Pentland LIVE"",""27"",""1"",""IS-ET319A"""</t>
  </si>
  <si>
    <t>="""Nav"",""Pentland LIVE"",""27"",""1"",""IS-FF200"""</t>
  </si>
  <si>
    <t>="""Nav"",""Pentland LIVE"",""27"",""1"",""IS-HCP11"""</t>
  </si>
  <si>
    <t>="""Nav"",""Pentland LIVE"",""27"",""1"",""IS-HCP14"""</t>
  </si>
  <si>
    <t>="""Nav"",""Pentland LIVE"",""27"",""1"",""IS-HCP16"""</t>
  </si>
  <si>
    <t>="""Nav"",""Pentland LIVE"",""27"",""1"",""IS-HCP19"""</t>
  </si>
  <si>
    <t>="""Nav"",""Pentland LIVE"",""27"",""1"",""IS-MAV610"""</t>
  </si>
  <si>
    <t>="""Nav"",""Pentland LIVE"",""27"",""1"",""IS-MAV614"""</t>
  </si>
  <si>
    <t>="""Nav"",""Pentland LIVE"",""27"",""1"",""IS-MAV67"""</t>
  </si>
  <si>
    <t>="""Nav"",""Pentland LIVE"",""27"",""1"",""IS-MBV610"""</t>
  </si>
  <si>
    <t>="""Nav"",""Pentland LIVE"",""27"",""1"",""IS-MBV614"""</t>
  </si>
  <si>
    <t>="""Nav"",""Pentland LIVE"",""27"",""1"",""IS-MBV67"""</t>
  </si>
  <si>
    <t>="""Nav"",""Pentland LIVE"",""27"",""1"",""IS-MDV711"""</t>
  </si>
  <si>
    <t>="""Nav"",""Pentland LIVE"",""27"",""1"",""IS-MDV714"""</t>
  </si>
  <si>
    <t>="""Nav"",""Pentland LIVE"",""27"",""1"",""IS-MDV718"""</t>
  </si>
  <si>
    <t>="""Nav"",""Pentland LIVE"",""27"",""1"",""IS-MEV610"""</t>
  </si>
  <si>
    <t>="""Nav"",""Pentland LIVE"",""27"",""1"",""IS-MEV614"""</t>
  </si>
  <si>
    <t>="""Nav"",""Pentland LIVE"",""27"",""1"",""IS-MEV67"""</t>
  </si>
  <si>
    <t>="""Nav"",""Pentland LIVE"",""27"",""1"",""IS-MFV711"""</t>
  </si>
  <si>
    <t>="""Nav"",""Pentland LIVE"",""27"",""1"",""IS-MFV714"""</t>
  </si>
  <si>
    <t>="""Nav"",""Pentland LIVE"",""27"",""1"",""IS-MFV718"""</t>
  </si>
  <si>
    <t>="""Nav"",""Pentland LIVE"",""27"",""1"",""IS-MHV711"""</t>
  </si>
  <si>
    <t>="""Nav"",""Pentland LIVE"",""27"",""1"",""IS-MHV714"""</t>
  </si>
  <si>
    <t>="""Nav"",""Pentland LIVE"",""27"",""1"",""IS-MHV718"""</t>
  </si>
  <si>
    <t>="""Nav"",""Pentland LIVE"",""27"",""1"",""IS-MIV711"""</t>
  </si>
  <si>
    <t>="""Nav"",""Pentland LIVE"",""27"",""1"",""IS-MIV714"""</t>
  </si>
  <si>
    <t>="""Nav"",""Pentland LIVE"",""27"",""1"",""IS-MIV718"""</t>
  </si>
  <si>
    <t>="""Nav"",""Pentland LIVE"",""27"",""1"",""IS-MJV711"""</t>
  </si>
  <si>
    <t>="""Nav"",""Pentland LIVE"",""27"",""1"",""IS-MJV714"""</t>
  </si>
  <si>
    <t>="""Nav"",""Pentland LIVE"",""27"",""1"",""IS-MJV718"""</t>
  </si>
  <si>
    <t>="""Nav"",""Pentland LIVE"",""27"",""1"",""IS-MQV711"""</t>
  </si>
  <si>
    <t>="""Nav"",""Pentland LIVE"",""27"",""1"",""IS-MQV714"""</t>
  </si>
  <si>
    <t>="""Nav"",""Pentland LIVE"",""27"",""1"",""IS-MQV718"""</t>
  </si>
  <si>
    <t>="""Nav"",""Pentland LIVE"",""27"",""1"",""IS-MRV711"""</t>
  </si>
  <si>
    <t>="""Nav"",""Pentland LIVE"",""27"",""1"",""IS-MRV714"""</t>
  </si>
  <si>
    <t>="""Nav"",""Pentland LIVE"",""27"",""1"",""IS-MRV718"""</t>
  </si>
  <si>
    <t>="""Nav"",""Pentland LIVE"",""27"",""1"",""IS-MSV610"""</t>
  </si>
  <si>
    <t>="""Nav"",""Pentland LIVE"",""27"",""1"",""IS-MSV614"""</t>
  </si>
  <si>
    <t>="""Nav"",""Pentland LIVE"",""27"",""1"",""IS-MSV67"""</t>
  </si>
  <si>
    <t>="""Nav"",""Pentland LIVE"",""27"",""1"",""IS-MVV711"""</t>
  </si>
  <si>
    <t>="""Nav"",""Pentland LIVE"",""27"",""1"",""IS-MVV714"""</t>
  </si>
  <si>
    <t>="""Nav"",""Pentland LIVE"",""27"",""1"",""IS-MVV718"""</t>
  </si>
  <si>
    <t>="""Nav"",""Pentland LIVE"",""27"",""1"",""IS-RD311"""</t>
  </si>
  <si>
    <t>="""Nav"",""Pentland LIVE"",""27"",""1"",""IS-RD314"""</t>
  </si>
  <si>
    <t>="""Nav"",""Pentland LIVE"",""27"",""1"",""IS-RD316"""</t>
  </si>
  <si>
    <t>="""Nav"",""Pentland LIVE"",""27"",""1"",""IS-RD318"""</t>
  </si>
  <si>
    <t>="""Nav"",""Pentland LIVE"",""27"",""1"",""IS-RD319"""</t>
  </si>
  <si>
    <t>="""Nav"",""Pentland LIVE"",""27"",""1"",""IS-RE311"""</t>
  </si>
  <si>
    <t>="""Nav"",""Pentland LIVE"",""27"",""1"",""IS-RE314"""</t>
  </si>
  <si>
    <t>="""Nav"",""Pentland LIVE"",""27"",""1"",""IS-RE316"""</t>
  </si>
  <si>
    <t>="""Nav"",""Pentland LIVE"",""27"",""1"",""IS-RE318"""</t>
  </si>
  <si>
    <t>="""Nav"",""Pentland LIVE"",""27"",""1"",""IS-RE319"""</t>
  </si>
  <si>
    <t>="""Nav"",""Pentland LIVE"",""27"",""1"",""IS-RS3120"""</t>
  </si>
  <si>
    <t>="""Nav"",""Pentland LIVE"",""27"",""1"",""IS-RS3140"""</t>
  </si>
  <si>
    <t>="""Nav"",""Pentland LIVE"",""27"",""1"",""IS-RS3160"""</t>
  </si>
  <si>
    <t>="""Nav"",""Pentland LIVE"",""27"",""1"",""IS-RS3180"""</t>
  </si>
  <si>
    <t>="""Nav"",""Pentland LIVE"",""27"",""1"",""IS-RV370"""</t>
  </si>
  <si>
    <t>="""Nav"",""Pentland LIVE"",""27"",""1"",""IS-RV530"""</t>
  </si>
  <si>
    <t>="""Nav"",""Pentland LIVE"",""27"",""1"",""IS-RV850"""</t>
  </si>
  <si>
    <t>="""Nav"",""Pentland LIVE"",""27"",""1"",""IS-ST100"""</t>
  </si>
  <si>
    <t>="""Nav"",""Pentland LIVE"",""27"",""1"",""IS-TL704U"""</t>
  </si>
  <si>
    <t>="""Nav"",""Pentland LIVE"",""27"",""1"",""IS-TL709"""</t>
  </si>
  <si>
    <t>="""Nav"",""Pentland LIVE"",""27"",""1"",""IS-XWH11"""</t>
  </si>
  <si>
    <t>="""Nav"",""Pentland LIVE"",""27"",""1"",""IS-XWH14"""</t>
  </si>
  <si>
    <t>="""Nav"",""Pentland LIVE"",""27"",""1"",""IS-XWH16"""</t>
  </si>
  <si>
    <t>="""Nav"",""Pentland LIVE"",""27"",""1"",""IS-XWH19"""</t>
  </si>
  <si>
    <t>="""Nav"",""Pentland LIVE"",""27"",""1"",""IX-CDA-207E"""</t>
  </si>
  <si>
    <t>="""Nav"",""Pentland LIVE"",""27"",""1"",""IX-CDA-207G"""</t>
  </si>
  <si>
    <t>="""Nav"",""Pentland LIVE"",""27"",""1"",""KB-KBC1"""</t>
  </si>
  <si>
    <t>="""Nav"",""Pentland LIVE"",""27"",""1"",""KB-KBC2"""</t>
  </si>
  <si>
    <t>="""Nav"",""Pentland LIVE"",""27"",""1"",""KB-KBC2SL"""</t>
  </si>
  <si>
    <t>="""Nav"",""Pentland LIVE"",""27"",""1"",""KB-KBC3"""</t>
  </si>
  <si>
    <t>="""Nav"",""Pentland LIVE"",""27"",""1"",""KB-KBC3SL"""</t>
  </si>
  <si>
    <t>="""Nav"",""Pentland LIVE"",""27"",""1"",""KB-KXCC2"""</t>
  </si>
  <si>
    <t>="""Nav"",""Pentland LIVE"",""27"",""1"",""KB-KXCC2-PREP"""</t>
  </si>
  <si>
    <t>="""Nav"",""Pentland LIVE"",""27"",""1"",""KB-KXCC2-SAL"""</t>
  </si>
  <si>
    <t>="""Nav"",""Pentland LIVE"",""27"",""1"",""KB-KXCC3"""</t>
  </si>
  <si>
    <t>="""Nav"",""Pentland LIVE"",""27"",""1"",""KB-KXCC3-PREP"""</t>
  </si>
  <si>
    <t>="""Nav"",""Pentland LIVE"",""27"",""1"",""KB-KXCC3-SAL"""</t>
  </si>
  <si>
    <t>="""Nav"",""Pentland LIVE"",""27"",""1"",""KB-KXF1200"""</t>
  </si>
  <si>
    <t>="""Nav"",""Pentland LIVE"",""27"",""1"",""KB-KXF600"""</t>
  </si>
  <si>
    <t>="""Nav"",""Pentland LIVE"",""27"",""1"",""KB-KXR1200"""</t>
  </si>
  <si>
    <t>="""Nav"",""Pentland LIVE"",""27"",""1"",""KB-KXR600"""</t>
  </si>
  <si>
    <t>="""Nav"",""Pentland LIVE"",""27"",""1"",""KR-AQUA35"""</t>
  </si>
  <si>
    <t>="""Nav"",""Pentland LIVE"",""27"",""1"",""KR-AQUA37"""</t>
  </si>
  <si>
    <t>="""Nav"",""Pentland LIVE"",""27"",""1"",""KR-AQUA37DP"""</t>
  </si>
  <si>
    <t>="""Nav"",""Pentland LIVE"",""27"",""1"",""KR-AQUA40"""</t>
  </si>
  <si>
    <t>="""Nav"",""Pentland LIVE"",""27"",""1"",""KR-AQUA50"""</t>
  </si>
  <si>
    <t>="""Nav"",""Pentland LIVE"",""27"",""1"",""KR-AQUA50BT"""</t>
  </si>
  <si>
    <t>="""Nav"",""Pentland LIVE"",""27"",""1"",""KR-AQUA50BTDP"""</t>
  </si>
  <si>
    <t>="""Nav"",""Pentland LIVE"",""27"",""1"",""KR-DUPLA50BT-DP24AMP"""</t>
  </si>
  <si>
    <t>="""Nav"",""Pentland LIVE"",""27"",""1"",""KR-DUPLA50BT-DP3PH"""</t>
  </si>
  <si>
    <t>="""Nav"",""Pentland LIVE"",""27"",""1"",""KR-HOOD110BT3PH"""</t>
  </si>
  <si>
    <t>="""Nav"",""Pentland LIVE"",""27"",""1"",""LI-BM3W"""</t>
  </si>
  <si>
    <t>="""Nav"",""Pentland LIVE"",""27"",""1"",""LI-BM4W"""</t>
  </si>
  <si>
    <t>="""Nav"",""Pentland LIVE"",""27"",""1"",""LI-BM6W"""</t>
  </si>
  <si>
    <t>="""Nav"",""Pentland LIVE"",""27"",""1"",""LI-BM7W"""</t>
  </si>
  <si>
    <t>="""Nav"",""Pentland LIVE"",""27"",""1"",""LI-C6R-130SL"""</t>
  </si>
  <si>
    <t>="""Nav"",""Pentland LIVE"",""27"",""1"",""LI-DF33"""</t>
  </si>
  <si>
    <t>="""Nav"",""Pentland LIVE"",""27"",""1"",""LI-DF46"""</t>
  </si>
  <si>
    <t>="""Nav"",""Pentland LIVE"",""27"",""1"",""LI-DF4-N"""</t>
  </si>
  <si>
    <t>="""Nav"",""Pentland LIVE"",""27"",""1"",""LI-DF612"""</t>
  </si>
  <si>
    <t>="""Nav"",""Pentland LIVE"",""27"",""1"",""LI-DF66"""</t>
  </si>
  <si>
    <t>="""Nav"",""Pentland LIVE"",""27"",""1"",""LI-DF66-ST"""</t>
  </si>
  <si>
    <t>="""Nav"",""Pentland LIVE"",""27"",""1"",""LI-EB3FX"""</t>
  </si>
  <si>
    <t>="""Nav"",""Pentland LIVE"",""27"",""1"",""LI-EB3FXPB"""</t>
  </si>
  <si>
    <t>="""Nav"",""Pentland LIVE"",""27"",""1"",""LI-EB4FX"""</t>
  </si>
  <si>
    <t>="""Nav"",""Pentland LIVE"",""27"",""1"",""LI-GR3N"""</t>
  </si>
  <si>
    <t>="""Nav"",""Pentland LIVE"",""27"",""1"",""LI-GR3P"""</t>
  </si>
  <si>
    <t>="""Nav"",""Pentland LIVE"",""27"",""1"",""LI-GS4"""</t>
  </si>
  <si>
    <t>="""Nav"",""Pentland LIVE"",""27"",""1"",""LI-GS4-N"""</t>
  </si>
  <si>
    <t>="""Nav"",""Pentland LIVE"",""27"",""1"",""LI-GS7-N"""</t>
  </si>
  <si>
    <t>="""Nav"",""Pentland LIVE"",""27"",""1"",""LI-HC6"""</t>
  </si>
  <si>
    <t>="""Nav"",""Pentland LIVE"",""27"",""1"",""LI-HT6"""</t>
  </si>
  <si>
    <t>="""Nav"",""Pentland LIVE"",""27"",""1"",""LI-HT9N"""</t>
  </si>
  <si>
    <t>="""Nav"",""Pentland LIVE"",""27"",""1"",""LI-J10-N"""</t>
  </si>
  <si>
    <t>="""Nav"",""Pentland LIVE"",""27"",""1"",""LI-J12"""</t>
  </si>
  <si>
    <t>="""Nav"",""Pentland LIVE"",""27"",""1"",""LI-J5-N"""</t>
  </si>
  <si>
    <t>="""Nav"",""Pentland LIVE"",""27"",""1"",""LI-J6"""</t>
  </si>
  <si>
    <t>="""Nav"",""Pentland LIVE"",""27"",""1"",""LI-LBM"""</t>
  </si>
  <si>
    <t>="""Nav"",""Pentland LIVE"",""27"",""1"",""LI-LBM2W"""</t>
  </si>
  <si>
    <t>="""Nav"",""Pentland LIVE"",""27"",""1"",""LI-LBM3W"""</t>
  </si>
  <si>
    <t>="""Nav"",""Pentland LIVE"",""27"",""1"",""LI-LBMW"""</t>
  </si>
  <si>
    <t>="""Nav"",""Pentland LIVE"",""27"",""1"",""LI-LDF"""</t>
  </si>
  <si>
    <t>="""Nav"",""Pentland LIVE"",""27"",""1"",""LI-LMR9-N"""</t>
  </si>
  <si>
    <t>="""Nav"",""Pentland LIVE"",""27"",""1"",""LI-LPW/LR"""</t>
  </si>
  <si>
    <t>="""Nav"",""Pentland LIVE"",""27"",""1"",""LI-LT6X"""</t>
  </si>
  <si>
    <t>="""Nav"",""Pentland LIVE"",""27"",""1"",""LI-PB33"""</t>
  </si>
  <si>
    <t>="""Nav"",""Pentland LIVE"",""27"",""1"",""LI-PHER01/SPH"""</t>
  </si>
  <si>
    <t>="""Nav"",""Pentland LIVE"",""27"",""1"",""LI-PO430"""</t>
  </si>
  <si>
    <t>="""Nav"",""Pentland LIVE"",""27"",""1"",""LI-PO430/FS"""</t>
  </si>
  <si>
    <t>="""Nav"",""Pentland LIVE"",""27"",""1"",""LI-PO430-2"""</t>
  </si>
  <si>
    <t>="""Nav"",""Pentland LIVE"",""27"",""1"",""LI-SCH1085"""</t>
  </si>
  <si>
    <t>="""Nav"",""Pentland LIVE"",""27"",""1"",""LI-SLR9-N"""</t>
  </si>
  <si>
    <t>="""Nav"",""Pentland LIVE"",""27"",""1"",""LI-V6/F"""</t>
  </si>
  <si>
    <t>="""Nav"",""Pentland LIVE"",""27"",""1"",""LI-WMB3F/B"""</t>
  </si>
  <si>
    <t>="""Nav"",""Pentland LIVE"",""27"",""1"",""ME-BEVPR40"""</t>
  </si>
  <si>
    <t>="""Nav"",""Pentland LIVE"",""27"",""1"",""ME-ESKIMO6"""</t>
  </si>
  <si>
    <t>="""Nav"",""Pentland LIVE"",""27"",""1"",""ME-ICEN40"""</t>
  </si>
  <si>
    <t>="""Nav"",""Pentland LIVE"",""27"",""1"",""ME-KICN40LT"""</t>
  </si>
  <si>
    <t>="""Nav"",""Pentland LIVE"",""27"",""1"",""ME-KICN60LT"""</t>
  </si>
  <si>
    <t>="""Nav"",""Pentland LIVE"",""27"",""1"",""ME-KICNX40LT"""</t>
  </si>
  <si>
    <t>="""Nav"",""Pentland LIVE"",""27"",""1"",""ME-KICNX60LT"""</t>
  </si>
  <si>
    <t>="""Nav"",""Pentland LIVE"",""27"",""1"",""ME-KICPR40LT"""</t>
  </si>
  <si>
    <t>="""Nav"",""Pentland LIVE"",""27"",""1"",""ME-KICPR60LT"""</t>
  </si>
  <si>
    <t>="""Nav"",""Pentland LIVE"",""27"",""1"",""ME-KICPRX40LT"""</t>
  </si>
  <si>
    <t>="""Nav"",""Pentland LIVE"",""27"",""1"",""ME-KICPRX60LT"""</t>
  </si>
  <si>
    <t>="""Nav"",""Pentland LIVE"",""27"",""1"",""ME-KICPV40MLT"""</t>
  </si>
  <si>
    <t>="""Nav"",""Pentland LIVE"",""27"",""1"",""ME-KICPV60MLT"""</t>
  </si>
  <si>
    <t>="""Nav"",""Pentland LIVE"",""27"",""1"",""ME-KICPVX40MLT"""</t>
  </si>
  <si>
    <t>="""Nav"",""Pentland LIVE"",""27"",""1"",""ME-KICPVX60MLT"""</t>
  </si>
  <si>
    <t>="""Nav"",""Pentland LIVE"",""27"",""1"",""ME-SL10M"""</t>
  </si>
  <si>
    <t>="""Nav"",""Pentland LIVE"",""27"",""1"",""ME-SL14"""</t>
  </si>
  <si>
    <t>="""Nav"",""Pentland LIVE"",""27"",""1"",""ME-SL19M"""</t>
  </si>
  <si>
    <t>="""Nav"",""Pentland LIVE"",""27"",""1"",""ME-SLIM60LXX"""</t>
  </si>
  <si>
    <t>="""Nav"",""Pentland LIVE"",""27"",""1"",""ME-SLX10"""</t>
  </si>
  <si>
    <t>="""Nav"",""Pentland LIVE"",""27"",""1"",""ME-SLX19M"""</t>
  </si>
  <si>
    <t>="""Nav"",""Pentland LIVE"",""27"",""1"",""ME-SUPERJOLLY19"""</t>
  </si>
  <si>
    <t>="""Nav"",""Pentland LIVE"",""27"",""1"",""MF-AM1250BM-VCE"""</t>
  </si>
  <si>
    <t>="""Nav"",""Pentland LIVE"",""27"",""1"",""MF-AM1250CR-FVVCE"""</t>
  </si>
  <si>
    <t>="""Nav"",""Pentland LIVE"",""27"",""1"",""MF-AM1250CR-FV-VVE"""</t>
  </si>
  <si>
    <t>="""Nav"",""Pentland LIVE"",""27"",""1"",""MF-AM1250FV-VBSCREI"""</t>
  </si>
  <si>
    <t>="""Nav"",""Pentland LIVE"",""27"",""1"",""MF-AM1250FV-VCECREI"""</t>
  </si>
  <si>
    <t>="""Nav"",""Pentland LIVE"",""27"",""1"",""MF-AM1250FV-VVECREI"""</t>
  </si>
  <si>
    <t>="""Nav"",""Pentland LIVE"",""27"",""1"",""MF-AM1250PAO-VCE"""</t>
  </si>
  <si>
    <t>="""Nav"",""Pentland LIVE"",""27"",""1"",""MF-AM1250PQ-VVE"""</t>
  </si>
  <si>
    <t>="""Nav"",""Pentland LIVE"",""27"",""1"",""MF-AM12BM-VVE"""</t>
  </si>
  <si>
    <t>="""Nav"",""Pentland LIVE"",""27"",""1"",""MF-AM12PF-FEVCE"""</t>
  </si>
  <si>
    <t>="""Nav"",""Pentland LIVE"",""27"",""1"",""MF-AM12PQ-VCE"""</t>
  </si>
  <si>
    <t>="""Nav"",""Pentland LIVE"",""27"",""1"",""MF-AM1562BM-VCE"""</t>
  </si>
  <si>
    <t>="""Nav"",""Pentland LIVE"",""27"",""1"",""MF-AM1562CR-FVVCE"""</t>
  </si>
  <si>
    <t>="""Nav"",""Pentland LIVE"",""27"",""1"",""MF-AM1562CR-FV-VVE"""</t>
  </si>
  <si>
    <t>="""Nav"",""Pentland LIVE"",""27"",""1"",""MF-AM1562FV-VBSCREI"""</t>
  </si>
  <si>
    <t>="""Nav"",""Pentland LIVE"",""27"",""1"",""MF-AM1562FV-VCECREI"""</t>
  </si>
  <si>
    <t>="""Nav"",""Pentland LIVE"",""27"",""1"",""MF-AM1562FV-VVECREI"""</t>
  </si>
  <si>
    <t>="""Nav"",""Pentland LIVE"",""27"",""1"",""MF-AM1562PAO-VCE"""</t>
  </si>
  <si>
    <t>="""Nav"",""Pentland LIVE"",""27"",""1"",""MF-AM1562PF-FEVCE"""</t>
  </si>
  <si>
    <t>="""Nav"",""Pentland LIVE"",""27"",""1"",""MF-AM15BM-VVE"""</t>
  </si>
  <si>
    <t>="""Nav"",""Pentland LIVE"",""27"",""1"",""MF-AM1875FV-VBSCREI"""</t>
  </si>
  <si>
    <t>="""Nav"",""Pentland LIVE"",""27"",""1"",""MF-AM1875FV-VCECREI"""</t>
  </si>
  <si>
    <t>="""Nav"",""Pentland LIVE"",""27"",""1"",""MF-AM1875FV-VVECREI"""</t>
  </si>
  <si>
    <t>="""Nav"",""Pentland LIVE"",""27"",""1"",""MF-AM1875PAO-VCE"""</t>
  </si>
  <si>
    <t>="""Nav"",""Pentland LIVE"",""27"",""1"",""MF-AM1875PF-FEVCE"""</t>
  </si>
  <si>
    <t>="""Nav"",""Pentland LIVE"",""27"",""1"",""MF-AM18FVD-VVEEI"""</t>
  </si>
  <si>
    <t>="""Nav"",""Pentland LIVE"",""27"",""1"",""MF-AM18FVD-VVESREI"""</t>
  </si>
  <si>
    <t>="""Nav"",""Pentland LIVE"",""27"",""1"",""MF-AM2500FV-VBSCREI"""</t>
  </si>
  <si>
    <t>="""Nav"",""Pentland LIVE"",""27"",""1"",""MF-AM2500FV-VCECREI"""</t>
  </si>
  <si>
    <t>="""Nav"",""Pentland LIVE"",""27"",""1"",""MF-AM2500FV-VVECREI"""</t>
  </si>
  <si>
    <t>="""Nav"",""Pentland LIVE"",""27"",""1"",""MF-AM25PF-FEVCE"""</t>
  </si>
  <si>
    <t>="""Nav"",""Pentland LIVE"",""27"",""1"",""MF-AM3125FV-VBSCREI"""</t>
  </si>
  <si>
    <t>="""Nav"",""Pentland LIVE"",""27"",""1"",""MF-AM3125FV-VCECREI"""</t>
  </si>
  <si>
    <t>="""Nav"",""Pentland LIVE"",""27"",""1"",""MF-AM3125FV-VVECREI"""</t>
  </si>
  <si>
    <t>="""Nav"",""Pentland LIVE"",""27"",""1"",""MF-AM31FV-VVECREI"""</t>
  </si>
  <si>
    <t>="""Nav"",""Pentland LIVE"",""27"",""1"",""MF-AM3750FV-VCECREI"""</t>
  </si>
  <si>
    <t>="""Nav"",""Pentland LIVE"",""27"",""1"",""MF-AM90EXTFV-VCESREI"""</t>
  </si>
  <si>
    <t>="""Nav"",""Pentland LIVE"",""27"",""1"",""MF-AM90INTFV-VCESREI"""</t>
  </si>
  <si>
    <t>="""Nav"",""Pentland LIVE"",""27"",""1"",""MF-AM937FV-VBSCREI"""</t>
  </si>
  <si>
    <t>="""Nav"",""Pentland LIVE"",""27"",""1"",""MF-AM937FV-VCECREI"""</t>
  </si>
  <si>
    <t>="""Nav"",""Pentland LIVE"",""27"",""1"",""MF-AM937FV-VVECREI"""</t>
  </si>
  <si>
    <t>="""Nav"",""Pentland LIVE"",""27"",""1"",""MF-AM937PAO-VCE"""</t>
  </si>
  <si>
    <t>="""Nav"",""Pentland LIVE"",""27"",""1"",""MF-AM937PQ-VCE"""</t>
  </si>
  <si>
    <t>="""Nav"",""Pentland LIVE"",""27"",""1"",""MF-AM937PQ-VVE"""</t>
  </si>
  <si>
    <t>="""Nav"",""Pentland LIVE"",""27"",""1"",""MF-AMDX TABLE 90 EXT"""</t>
  </si>
  <si>
    <t>="""Nav"",""Pentland LIVE"",""27"",""1"",""MF-AMDX1250BM-VVE"""</t>
  </si>
  <si>
    <t>="""Nav"",""Pentland LIVE"",""27"",""1"",""MF-AMDX1250CR-FV-VVE"""</t>
  </si>
  <si>
    <t>="""Nav"",""Pentland LIVE"",""27"",""1"",""MF-AMDX1250PAO-VVE"""</t>
  </si>
  <si>
    <t>="""Nav"",""Pentland LIVE"",""27"",""1"",""MF-AMDX1250PF-FE-VVE"""</t>
  </si>
  <si>
    <t>="""Nav"",""Pentland LIVE"",""27"",""1"",""MF-AMDX12FV-VVECREI"""</t>
  </si>
  <si>
    <t>="""Nav"",""Pentland LIVE"",""27"",""1"",""MF-AMDX12FV-VVESREI"""</t>
  </si>
  <si>
    <t>="""Nav"",""Pentland LIVE"",""27"",""1"",""MF-AMDX12PQ-VVE"""</t>
  </si>
  <si>
    <t>="""Nav"",""Pentland LIVE"",""27"",""1"",""MF-AMDX1562BM-VVE"""</t>
  </si>
  <si>
    <t>="""Nav"",""Pentland LIVE"",""27"",""1"",""MF-AMDX1562CR-FV-VVE"""</t>
  </si>
  <si>
    <t>="""Nav"",""Pentland LIVE"",""27"",""1"",""MF-AMDX1562FVVVESREI"""</t>
  </si>
  <si>
    <t>="""Nav"",""Pentland LIVE"",""27"",""1"",""MF-AMDX1562PAO-VVE"""</t>
  </si>
  <si>
    <t>="""Nav"",""Pentland LIVE"",""27"",""1"",""MF-AMDX1562PF-FE-VVE"""</t>
  </si>
  <si>
    <t>="""Nav"",""Pentland LIVE"",""27"",""1"",""MF-AMDX15FV-VBSCREI"""</t>
  </si>
  <si>
    <t>="""Nav"",""Pentland LIVE"",""27"",""1"",""MF-AMDX15FV-VVECREI"""</t>
  </si>
  <si>
    <t>="""Nav"",""Pentland LIVE"",""27"",""1"",""MF-AMDX1875FVVVESREI"""</t>
  </si>
  <si>
    <t>="""Nav"",""Pentland LIVE"",""27"",""1"",""MF-AMDX1875PAO-VVE"""</t>
  </si>
  <si>
    <t>="""Nav"",""Pentland LIVE"",""27"",""1"",""MF-AMDX1875PF-FE-VVE"""</t>
  </si>
  <si>
    <t>="""Nav"",""Pentland LIVE"",""27"",""1"",""MF-AMDX18FV-VVECREI"""</t>
  </si>
  <si>
    <t>="""Nav"",""Pentland LIVE"",""27"",""1"",""MF-AMDX2500FVVVESREI"""</t>
  </si>
  <si>
    <t>="""Nav"",""Pentland LIVE"",""27"",""1"",""MF-AMDX2500PF-FE-VVE"""</t>
  </si>
  <si>
    <t>="""Nav"",""Pentland LIVE"",""27"",""1"",""MF-AMDX25FV-VVECREI"""</t>
  </si>
  <si>
    <t>="""Nav"",""Pentland LIVE"",""27"",""1"",""MF-AMDX25FV-VVSSREI"""</t>
  </si>
  <si>
    <t>="""Nav"",""Pentland LIVE"",""27"",""1"",""MF-AMDX3125FVVVESREI"""</t>
  </si>
  <si>
    <t>="""Nav"",""Pentland LIVE"",""27"",""1"",""MF-AMDX31FV-VVECREI"""</t>
  </si>
  <si>
    <t>="""Nav"",""Pentland LIVE"",""27"",""1"",""MF-AMDX3750FVVVECREI"""</t>
  </si>
  <si>
    <t>="""Nav"",""Pentland LIVE"",""27"",""1"",""MF-AMDX3750FVVVESREI"""</t>
  </si>
  <si>
    <t>="""Nav"",""Pentland LIVE"",""27"",""1"",""MF-AMDX90EXTFVVVESRE"""</t>
  </si>
  <si>
    <t>="""Nav"",""Pentland LIVE"",""27"",""1"",""MF-AMDX90INTFVVVESRE"""</t>
  </si>
  <si>
    <t>="""Nav"",""Pentland LIVE"",""27"",""1"",""MF-AMDX937FV-VVESREI"""</t>
  </si>
  <si>
    <t>="""Nav"",""Pentland LIVE"",""27"",""1"",""MF-AMDX937PAO-VVE"""</t>
  </si>
  <si>
    <t>="""Nav"",""Pentland LIVE"",""27"",""1"",""MF-AMDX937PQ-VVE"""</t>
  </si>
  <si>
    <t>="""Nav"",""Pentland LIVE"",""27"",""1"",""MF-AMDX9FV-VVECREI"""</t>
  </si>
  <si>
    <t>="""Nav"",""Pentland LIVE"",""27"",""1"",""MF-AMDX-TABLE625"""</t>
  </si>
  <si>
    <t>="""Nav"",""Pentland LIVE"",""27"",""1"",""MF-AMDX-TABLE937"""</t>
  </si>
  <si>
    <t>="""Nav"",""Pentland LIVE"",""27"",""1"",""MF-APOLO1450FV-LC"""</t>
  </si>
  <si>
    <t>="""Nav"",""Pentland LIVE"",""27"",""1"",""MF-APOLO1875FV-LC"""</t>
  </si>
  <si>
    <t>="""Nav"",""Pentland LIVE"",""27"",""1"",""MF-APOLO625FV-LC"""</t>
  </si>
  <si>
    <t>="""Nav"",""Pentland LIVE"",""27"",""1"",""MF-AT10FE-TVCR"""</t>
  </si>
  <si>
    <t>="""Nav"",""Pentland LIVE"",""27"",""1"",""MF-AT10FE-TVPR"""</t>
  </si>
  <si>
    <t>="""Nav"",""Pentland LIVE"",""27"",""1"",""MF-AT10FV-TVCR"""</t>
  </si>
  <si>
    <t>="""Nav"",""Pentland LIVE"",""27"",""1"",""MF-AT10FV-TVPR"""</t>
  </si>
  <si>
    <t>="""Nav"",""Pentland LIVE"",""27"",""1"",""MF-AT13FE-TVCR"""</t>
  </si>
  <si>
    <t>="""Nav"",""Pentland LIVE"",""27"",""1"",""MF-AT13FE-TVPR"""</t>
  </si>
  <si>
    <t>="""Nav"",""Pentland LIVE"",""27"",""1"",""MF-AT13FV-TVCR"""</t>
  </si>
  <si>
    <t>="""Nav"",""Pentland LIVE"",""27"",""1"",""MF-AT13FV-TVPR"""</t>
  </si>
  <si>
    <t>="""Nav"",""Pentland LIVE"",""27"",""1"",""MF-AT15FE-TVCR"""</t>
  </si>
  <si>
    <t>="""Nav"",""Pentland LIVE"",""27"",""1"",""MF-AT15FE-TVPR"""</t>
  </si>
  <si>
    <t>="""Nav"",""Pentland LIVE"",""27"",""1"",""MF-AT15FV-TVCR"""</t>
  </si>
  <si>
    <t>="""Nav"",""Pentland LIVE"",""27"",""1"",""MF-AT15FV-TVPR"""</t>
  </si>
  <si>
    <t>="""Nav"",""Pentland LIVE"",""27"",""1"",""MF-AT20FE-TVCR"""</t>
  </si>
  <si>
    <t>="""Nav"",""Pentland LIVE"",""27"",""1"",""MF-AT20FE-TVPR"""</t>
  </si>
  <si>
    <t>="""Nav"",""Pentland LIVE"",""27"",""1"",""MF-AT20FV-TVCR"""</t>
  </si>
  <si>
    <t>="""Nav"",""Pentland LIVE"",""27"",""1"",""MF-AT20FV-TVPR"""</t>
  </si>
  <si>
    <t>="""Nav"",""Pentland LIVE"",""27"",""1"",""MF-AT25FE-TVCR"""</t>
  </si>
  <si>
    <t>="""Nav"",""Pentland LIVE"",""27"",""1"",""MF-AT25FE-TVPR"""</t>
  </si>
  <si>
    <t>="""Nav"",""Pentland LIVE"",""27"",""1"",""MF-AT25FV-TVCR"""</t>
  </si>
  <si>
    <t>="""Nav"",""Pentland LIVE"",""27"",""1"",""MF-AT25FV-TVPR"""</t>
  </si>
  <si>
    <t>="""Nav"",""Pentland LIVE"",""27"",""1"",""MF-BA12FV-BT"""</t>
  </si>
  <si>
    <t>="""Nav"",""Pentland LIVE"",""27"",""1"",""MF-BA12FV-NT"""</t>
  </si>
  <si>
    <t>="""Nav"",""Pentland LIVE"",""27"",""1"",""MF-BA14FV-BT"""</t>
  </si>
  <si>
    <t>="""Nav"",""Pentland LIVE"",""27"",""1"",""MF-BA14FV-NT"""</t>
  </si>
  <si>
    <t>="""Nav"",""Pentland LIVE"",""27"",""1"",""MF-BA18FV-BT"""</t>
  </si>
  <si>
    <t>="""Nav"",""Pentland LIVE"",""27"",""1"",""MF-BA18FV-NT"""</t>
  </si>
  <si>
    <t>="""Nav"",""Pentland LIVE"",""27"",""1"",""MF-BA18PSFV-NT"""</t>
  </si>
  <si>
    <t>="""Nav"",""Pentland LIVE"",""27"",""1"",""MF-BA18WHFV-BT"""</t>
  </si>
  <si>
    <t>="""Nav"",""Pentland LIVE"",""27"",""1"",""MF-BA2500FV-NT"""</t>
  </si>
  <si>
    <t>="""Nav"",""Pentland LIVE"",""27"",""1"",""MF-BOLERO1200"""</t>
  </si>
  <si>
    <t>="""Nav"",""Pentland LIVE"",""27"",""1"",""MF-BOLERO800"""</t>
  </si>
  <si>
    <t>="""Nav"",""Pentland LIVE"",""27"",""1"",""MF-BOLERO-FAN"""</t>
  </si>
  <si>
    <t>="""Nav"",""Pentland LIVE"",""27"",""1"",""MF-CHOPIN1000BREADVV"""</t>
  </si>
  <si>
    <t>="""Nav"",""Pentland LIVE"",""27"",""1"",""MF-CHOPIN1000CHOCFV"""</t>
  </si>
  <si>
    <t>="""Nav"",""Pentland LIVE"",""27"",""1"",""MF-CHOPIN1000FV-OPEN"""</t>
  </si>
  <si>
    <t>="""Nav"",""Pentland LIVE"",""27"",""1"",""MF-CHOPIN1000FV-VVR"""</t>
  </si>
  <si>
    <t>="""Nav"",""Pentland LIVE"",""27"",""1"",""MF-CHOPIN1000N-VVR"""</t>
  </si>
  <si>
    <t>="""Nav"",""Pentland LIVE"",""27"",""1"",""MF-CHOPIN1000Q-VVR"""</t>
  </si>
  <si>
    <t>="""Nav"",""Pentland LIVE"",""27"",""1"",""MF-CHOPIN1250BREADVV"""</t>
  </si>
  <si>
    <t>="""Nav"",""Pentland LIVE"",""27"",""1"",""MF-CHOPIN1250FV-CHOC"""</t>
  </si>
  <si>
    <t>="""Nav"",""Pentland LIVE"",""27"",""1"",""MF-CHOPIN1250FV-VVR"""</t>
  </si>
  <si>
    <t>="""Nav"",""Pentland LIVE"",""27"",""1"",""MF-CHOPIN1250N-VVR"""</t>
  </si>
  <si>
    <t>="""Nav"",""Pentland LIVE"",""27"",""1"",""MF-CHOPIN1250OPEN-FV"""</t>
  </si>
  <si>
    <t>="""Nav"",""Pentland LIVE"",""27"",""1"",""MF-CHOPIN1250Q-VVR"""</t>
  </si>
  <si>
    <t>="""Nav"",""Pentland LIVE"",""27"",""1"",""MF-CHOPIN1500BREADVV"""</t>
  </si>
  <si>
    <t>="""Nav"",""Pentland LIVE"",""27"",""1"",""MF-CHOPIN1500FV-VVR"""</t>
  </si>
  <si>
    <t>="""Nav"",""Pentland LIVE"",""27"",""1"",""MF-CHOPIN700FV-VVR"""</t>
  </si>
  <si>
    <t>="""Nav"",""Pentland LIVE"",""27"",""1"",""MF-CHOPIN700N-VVR"""</t>
  </si>
  <si>
    <t>="""Nav"",""Pentland LIVE"",""27"",""1"",""MF-CHOPINTABLE1000"""</t>
  </si>
  <si>
    <t>="""Nav"",""Pentland LIVE"",""27"",""1"",""MF-CHOPINTABLE-45EXT"""</t>
  </si>
  <si>
    <t>="""Nav"",""Pentland LIVE"",""27"",""1"",""MF-CHOPINTABLE-45INT"""</t>
  </si>
  <si>
    <t>="""Nav"",""Pentland LIVE"",""27"",""1"",""MF-CHOPINTABLE-90EXT"""</t>
  </si>
  <si>
    <t>="""Nav"",""Pentland LIVE"",""27"",""1"",""MF-CHOPINTABLE-90INT"""</t>
  </si>
  <si>
    <t>="""Nav"",""Pentland LIVE"",""27"",""1"",""MF-CHOPINTBL700"""</t>
  </si>
  <si>
    <t>="""Nav"",""Pentland LIVE"",""27"",""1"",""MF-CO45EXT-CNR"""</t>
  </si>
  <si>
    <t>="""Nav"",""Pentland LIVE"",""27"",""1"",""MF-CO45INT-CNR"""</t>
  </si>
  <si>
    <t>="""Nav"",""Pentland LIVE"",""27"",""1"",""MF-CO700PMR"""</t>
  </si>
  <si>
    <t>="""Nav"",""Pentland LIVE"",""27"",""1"",""MF-CO90EXT ANG"""</t>
  </si>
  <si>
    <t>="""Nav"",""Pentland LIVE"",""27"",""1"",""MF-CO90EXT-CNR"""</t>
  </si>
  <si>
    <t>="""Nav"",""Pentland LIVE"",""27"",""1"",""MF-CO90INT ANG"""</t>
  </si>
  <si>
    <t>="""Nav"",""Pentland LIVE"",""27"",""1"",""MF-COMPOSER1000"""</t>
  </si>
  <si>
    <t>="""Nav"",""Pentland LIVE"",""27"",""1"",""MF-COMPOSER1200"""</t>
  </si>
  <si>
    <t>="""Nav"",""Pentland LIVE"",""27"",""1"",""MF-COMPOSER700"""</t>
  </si>
  <si>
    <t>="""Nav"",""Pentland LIVE"",""27"",""1"",""MF-COMPOSER700PMR"""</t>
  </si>
  <si>
    <t>="""Nav"",""Pentland LIVE"",""27"",""1"",""MF-CR12FV-DOORS"""</t>
  </si>
  <si>
    <t>="""Nav"",""Pentland LIVE"",""27"",""1"",""MF-CR12FV-LC"""</t>
  </si>
  <si>
    <t>="""Nav"",""Pentland LIVE"",""27"",""1"",""MF-CR12LW-FVLC"""</t>
  </si>
  <si>
    <t>="""Nav"",""Pentland LIVE"",""27"",""1"",""MF-CR12OP-SS-MA"""</t>
  </si>
  <si>
    <t>="""Nav"",""Pentland LIVE"",""27"",""1"",""MF-CR12WHFVLC-LED"""</t>
  </si>
  <si>
    <t>="""Nav"",""Pentland LIVE"",""27"",""1"",""MF-CR12WHLW-FVLC"""</t>
  </si>
  <si>
    <t>="""Nav"",""Pentland LIVE"",""27"",""1"",""MF-CR14FV-LC"""</t>
  </si>
  <si>
    <t>="""Nav"",""Pentland LIVE"",""27"",""1"",""MF-CR14LW-FVLC"""</t>
  </si>
  <si>
    <t>="""Nav"",""Pentland LIVE"",""27"",""1"",""MF-CR14OP-SS-MA"""</t>
  </si>
  <si>
    <t>="""Nav"",""Pentland LIVE"",""27"",""1"",""MF-CR14WHFV-FL"""</t>
  </si>
  <si>
    <t>="""Nav"",""Pentland LIVE"",""27"",""1"",""MF-CR14WHLW-FVLC"""</t>
  </si>
  <si>
    <t>="""Nav"",""Pentland LIVE"",""27"",""1"",""MF-CR18FV-LC"""</t>
  </si>
  <si>
    <t>="""Nav"",""Pentland LIVE"",""27"",""1"",""MF-CR18LW-FVLC"""</t>
  </si>
  <si>
    <t>="""Nav"",""Pentland LIVE"",""27"",""1"",""MF-CR18OP-SS-MA"""</t>
  </si>
  <si>
    <t>="""Nav"",""Pentland LIVE"",""27"",""1"",""MF-CR18WHFV-LC"""</t>
  </si>
  <si>
    <t>="""Nav"",""Pentland LIVE"",""27"",""1"",""MF-CR18WHLW-FVLC"""</t>
  </si>
  <si>
    <t>="""Nav"",""Pentland LIVE"",""27"",""1"",""MF-CR6FV-LC"""</t>
  </si>
  <si>
    <t>="""Nav"",""Pentland LIVE"",""27"",""1"",""MF-CR6WHLW-FVLC"""</t>
  </si>
  <si>
    <t>="""Nav"",""Pentland LIVE"",""27"",""1"",""MF-CR8FV-LC"""</t>
  </si>
  <si>
    <t>="""Nav"",""Pentland LIVE"",""27"",""1"",""MF-CR8LW-FVLC"""</t>
  </si>
  <si>
    <t>="""Nav"",""Pentland LIVE"",""27"",""1"",""MF-CR8OP-SS-MA"""</t>
  </si>
  <si>
    <t>="""Nav"",""Pentland LIVE"",""27"",""1"",""MF-CR8WHFV-DOORS"""</t>
  </si>
  <si>
    <t>="""Nav"",""Pentland LIVE"",""27"",""1"",""MF-CR8WHLW-FVLC"""</t>
  </si>
  <si>
    <t>="""Nav"",""Pentland LIVE"",""27"",""1"",""MF-CRONUS625LW-FV LC"""</t>
  </si>
  <si>
    <t>="""Nav"",""Pentland LIVE"",""27"",""1"",""MF-CRPL12FV-LC"""</t>
  </si>
  <si>
    <t>="""Nav"",""Pentland LIVE"",""27"",""1"",""MF-CRPL12LW-FVLC"""</t>
  </si>
  <si>
    <t>="""Nav"",""Pentland LIVE"",""27"",""1"",""MF-CRPL14FV-LC"""</t>
  </si>
  <si>
    <t>="""Nav"",""Pentland LIVE"",""27"",""1"",""MF-CRPL14LW-FVLC"""</t>
  </si>
  <si>
    <t>="""Nav"",""Pentland LIVE"",""27"",""1"",""MF-CRPL18FV-LC"""</t>
  </si>
  <si>
    <t>="""Nav"",""Pentland LIVE"",""27"",""1"",""MF-CRPL18LW-FVLC"""</t>
  </si>
  <si>
    <t>="""Nav"",""Pentland LIVE"",""27"",""1"",""MF-CRPL25FV-LC"""</t>
  </si>
  <si>
    <t>="""Nav"",""Pentland LIVE"",""27"",""1"",""MF-CRPL25LW-FVLC"""</t>
  </si>
  <si>
    <t>="""Nav"",""Pentland LIVE"",""27"",""1"",""MF-CRPL6FV-LC"""</t>
  </si>
  <si>
    <t>="""Nav"",""Pentland LIVE"",""27"",""1"",""MF-CRPL6LW-FVLC"""</t>
  </si>
  <si>
    <t>="""Nav"",""Pentland LIVE"",""27"",""1"",""MF-CRPL8FV-LC"""</t>
  </si>
  <si>
    <t>="""Nav"",""Pentland LIVE"",""27"",""1"",""MF-CRPL8LW-FVLC"""</t>
  </si>
  <si>
    <t>="""Nav"",""Pentland LIVE"",""27"",""1"",""MF-CRPLWH18FV-LC"""</t>
  </si>
  <si>
    <t>="""Nav"",""Pentland LIVE"",""27"",""1"",""MF-ECO1 960PQ-TVCR"""</t>
  </si>
  <si>
    <t>="""Nav"",""Pentland LIVE"",""27"",""1"",""MF-ECO1-1210BM-TVCR"""</t>
  </si>
  <si>
    <t>="""Nav"",""Pentland LIVE"",""27"",""1"",""MF-ECO1-1210FE-TVCR"""</t>
  </si>
  <si>
    <t>="""Nav"",""Pentland LIVE"",""27"",""1"",""MF-ECO1-1210FV-TVCR"""</t>
  </si>
  <si>
    <t>="""Nav"",""Pentland LIVE"",""27"",""1"",""MF-ECO1-1210PQ-TVCR"""</t>
  </si>
  <si>
    <t>="""Nav"",""Pentland LIVE"",""27"",""1"",""MF-ECO1-1420BM-TVCR"""</t>
  </si>
  <si>
    <t>="""Nav"",""Pentland LIVE"",""27"",""1"",""MF-ECO1-1420FE-TVCR"""</t>
  </si>
  <si>
    <t>="""Nav"",""Pentland LIVE"",""27"",""1"",""MF-ECO1-1420FVD-TVCR"""</t>
  </si>
  <si>
    <t>="""Nav"",""Pentland LIVE"",""27"",""1"",""MF-ECO1-1420FV-TVCR"""</t>
  </si>
  <si>
    <t>="""Nav"",""Pentland LIVE"",""27"",""1"",""MF-ECO1-1920FE-TVCR"""</t>
  </si>
  <si>
    <t>="""Nav"",""Pentland LIVE"",""27"",""1"",""MF-ECO1-1920FV-TVCR"""</t>
  </si>
  <si>
    <t>="""Nav"",""Pentland LIVE"",""27"",""1"",""MF-ECO1-2420FE-TVCR"""</t>
  </si>
  <si>
    <t>="""Nav"",""Pentland LIVE"",""27"",""1"",""MF-ECO1-2420FV-TVCR"""</t>
  </si>
  <si>
    <t>="""Nav"",""Pentland LIVE"",""27"",""1"",""MF-ECO1-2840FE-TVCR"""</t>
  </si>
  <si>
    <t>="""Nav"",""Pentland LIVE"",""27"",""1"",""MF-ECO1-2840FV-TVCR"""</t>
  </si>
  <si>
    <t>="""Nav"",""Pentland LIVE"",""27"",""1"",""MF-ECO1-90EXT-FVTVCR"""</t>
  </si>
  <si>
    <t>="""Nav"",""Pentland LIVE"",""27"",""1"",""MF-ECO1-90INT-FETVCR"""</t>
  </si>
  <si>
    <t>="""Nav"",""Pentland LIVE"",""27"",""1"",""MF-ECO1-90INT-FVTVCR"""</t>
  </si>
  <si>
    <t>="""Nav"",""Pentland LIVE"",""27"",""1"",""MF-ECO1-960FE-TVCR"""</t>
  </si>
  <si>
    <t>="""Nav"",""Pentland LIVE"",""27"",""1"",""MF-ECO1-960FVD-TVCR"""</t>
  </si>
  <si>
    <t>="""Nav"",""Pentland LIVE"",""27"",""1"",""MF-ECO1-960FV-TVCR"""</t>
  </si>
  <si>
    <t>="""Nav"",""Pentland LIVE"",""27"",""1"",""MF-ECO1-960PQ-TVCR"""</t>
  </si>
  <si>
    <t>="""Nav"",""Pentland LIVE"",""27"",""1"",""MF-EU10FE-VCR"""</t>
  </si>
  <si>
    <t>="""Nav"",""Pentland LIVE"",""27"",""1"",""MF-EU10FE-VPR"""</t>
  </si>
  <si>
    <t>="""Nav"",""Pentland LIVE"",""27"",""1"",""MF-EU10FV-VCR"""</t>
  </si>
  <si>
    <t>="""Nav"",""Pentland LIVE"",""27"",""1"",""MF-EU10FV-VPR"""</t>
  </si>
  <si>
    <t>="""Nav"",""Pentland LIVE"",""27"",""1"",""MF-EU13FE-VCR"""</t>
  </si>
  <si>
    <t>="""Nav"",""Pentland LIVE"",""27"",""1"",""MF-EU13FE-VPR"""</t>
  </si>
  <si>
    <t>="""Nav"",""Pentland LIVE"",""27"",""1"",""MF-EU13FV-VCR"""</t>
  </si>
  <si>
    <t>="""Nav"",""Pentland LIVE"",""27"",""1"",""MF-EU13FV-VPR"""</t>
  </si>
  <si>
    <t>="""Nav"",""Pentland LIVE"",""27"",""1"",""MF-EU15FE-VCR"""</t>
  </si>
  <si>
    <t>="""Nav"",""Pentland LIVE"",""27"",""1"",""MF-EU15FE-VPR"""</t>
  </si>
  <si>
    <t>="""Nav"",""Pentland LIVE"",""27"",""1"",""MF-EU15FV-VCR"""</t>
  </si>
  <si>
    <t>="""Nav"",""Pentland LIVE"",""27"",""1"",""MF-EU15FV-VPR"""</t>
  </si>
  <si>
    <t>="""Nav"",""Pentland LIVE"",""27"",""1"",""MF-EU20FE-VCR"""</t>
  </si>
  <si>
    <t>="""Nav"",""Pentland LIVE"",""27"",""1"",""MF-EU20FE-VPR"""</t>
  </si>
  <si>
    <t>="""Nav"",""Pentland LIVE"",""27"",""1"",""MF-EU20FV-VCR"""</t>
  </si>
  <si>
    <t>="""Nav"",""Pentland LIVE"",""27"",""1"",""MF-EU20FV-VPR"""</t>
  </si>
  <si>
    <t>="""Nav"",""Pentland LIVE"",""27"",""1"",""MF-EU25FE-VCR"""</t>
  </si>
  <si>
    <t>="""Nav"",""Pentland LIVE"",""27"",""1"",""MF-EU25FE-VPR"""</t>
  </si>
  <si>
    <t>="""Nav"",""Pentland LIVE"",""27"",""1"",""MF-EU25FV-VCR"""</t>
  </si>
  <si>
    <t>="""Nav"",""Pentland LIVE"",""27"",""1"",""MF-EU25FV-VPR"""</t>
  </si>
  <si>
    <t>="""Nav"",""Pentland LIVE"",""27"",""1"",""MF-HE18FV-LC"""</t>
  </si>
  <si>
    <t>="""Nav"",""Pentland LIVE"",""27"",""1"",""MF-HEF10CB-VBS"""</t>
  </si>
  <si>
    <t>="""Nav"",""Pentland LIVE"",""27"",""1"",""MF-HEF10CB-VCR"""</t>
  </si>
  <si>
    <t>="""Nav"",""Pentland LIVE"",""27"",""1"",""MF-HEF12CB-VBS"""</t>
  </si>
  <si>
    <t>="""Nav"",""Pentland LIVE"",""27"",""1"",""MF-HEF12CB-VCR"""</t>
  </si>
  <si>
    <t>="""Nav"",""Pentland LIVE"",""27"",""1"",""MF-HEF15CB-VBS"""</t>
  </si>
  <si>
    <t>="""Nav"",""Pentland LIVE"",""27"",""1"",""MF-HEF15CB-VCR"""</t>
  </si>
  <si>
    <t>="""Nav"",""Pentland LIVE"",""27"",""1"",""MF-HER10CB-VBS"""</t>
  </si>
  <si>
    <t>="""Nav"",""Pentland LIVE"",""27"",""1"",""MF-HER10CB-VCR"""</t>
  </si>
  <si>
    <t>="""Nav"",""Pentland LIVE"",""27"",""1"",""MF-HER12CB-VBS"""</t>
  </si>
  <si>
    <t>="""Nav"",""Pentland LIVE"",""27"",""1"",""MF-HER12CB-VCR"""</t>
  </si>
  <si>
    <t>="""Nav"",""Pentland LIVE"",""27"",""1"",""MF-HER15CB-VBS"""</t>
  </si>
  <si>
    <t>="""Nav"",""Pentland LIVE"",""27"",""1"",""MF-HER15CB-VCR"""</t>
  </si>
  <si>
    <t>="""Nav"",""Pentland LIVE"",""27"",""1"",""MF-HERA1040SB-VCR"""</t>
  </si>
  <si>
    <t>="""Nav"",""Pentland LIVE"",""27"",""1"",""MF-HERA1290SB-VCR"""</t>
  </si>
  <si>
    <t>="""Nav"",""Pentland LIVE"",""27"",""1"",""MF-HERA1500SB-VCR"""</t>
  </si>
  <si>
    <t>="""Nav"",""Pentland LIVE"",""27"",""1"",""MF-HERAF1040SB-VBS"""</t>
  </si>
  <si>
    <t>="""Nav"",""Pentland LIVE"",""27"",""1"",""MF-HERAF1040SB-VCR"""</t>
  </si>
  <si>
    <t>="""Nav"",""Pentland LIVE"",""27"",""1"",""MF-HERAF1290SB-VBS"""</t>
  </si>
  <si>
    <t>="""Nav"",""Pentland LIVE"",""27"",""1"",""MF-HERAF1290SB-VCR"""</t>
  </si>
  <si>
    <t>="""Nav"",""Pentland LIVE"",""27"",""1"",""MF-HERAF1500SB-VBS"""</t>
  </si>
  <si>
    <t>="""Nav"",""Pentland LIVE"",""27"",""1"",""MF-HERAF1500SB-VCR"""</t>
  </si>
  <si>
    <t>="""Nav"",""Pentland LIVE"",""27"",""1"",""MF-JA10CHOCFV-VCR"""</t>
  </si>
  <si>
    <t>="""Nav"",""Pentland LIVE"",""27"",""1"",""MF-JA10FV-VCR"""</t>
  </si>
  <si>
    <t>="""Nav"",""Pentland LIVE"",""27"",""1"",""MF-JA14CHOCFV-VCR"""</t>
  </si>
  <si>
    <t>="""Nav"",""Pentland LIVE"",""27"",""1"",""MF-JA14FV-VCR"""</t>
  </si>
  <si>
    <t>="""Nav"",""Pentland LIVE"",""27"",""1"",""MF-MA75-1390FVD-LC"""</t>
  </si>
  <si>
    <t>="""Nav"",""Pentland LIVE"",""27"",""1"",""MF-MA75-1875FVD-LC"""</t>
  </si>
  <si>
    <t>="""Nav"",""Pentland LIVE"",""27"",""1"",""MF-MA75-2500FVD-LC"""</t>
  </si>
  <si>
    <t>="""Nav"",""Pentland LIVE"",""27"",""1"",""MF-MA75-3750FVD-LC"""</t>
  </si>
  <si>
    <t>="""Nav"",""Pentland LIVE"",""27"",""1"",""MF-MO1500N"""</t>
  </si>
  <si>
    <t>="""Nav"",""Pentland LIVE"",""27"",""1"",""MF-MO1840N"""</t>
  </si>
  <si>
    <t>="""Nav"",""Pentland LIVE"",""27"",""1"",""MF-MO2300N"""</t>
  </si>
  <si>
    <t>="""Nav"",""Pentland LIVE"",""27"",""1"",""MF-MO90-EXT-N"""</t>
  </si>
  <si>
    <t>="""Nav"",""Pentland LIVE"",""27"",""1"",""MF-MO90-INT-N"""</t>
  </si>
  <si>
    <t>="""Nav"",""Pentland LIVE"",""27"",""1"",""MF-MO920N"""</t>
  </si>
  <si>
    <t>="""Nav"",""Pentland LIVE"",""27"",""1"",""MF-MOB10N"""</t>
  </si>
  <si>
    <t>="""Nav"",""Pentland LIVE"",""27"",""1"",""MF-MOB12N"""</t>
  </si>
  <si>
    <t>="""Nav"",""Pentland LIVE"",""27"",""1"",""MF-MOB13FV"""</t>
  </si>
  <si>
    <t>="""Nav"",""Pentland LIVE"",""27"",""1"",""MF-MOB18FV"""</t>
  </si>
  <si>
    <t>="""Nav"",""Pentland LIVE"",""27"",""1"",""MF-MOB23FV"""</t>
  </si>
  <si>
    <t>="""Nav"",""Pentland LIVE"",""27"",""1"",""MF-MOB9FV"""</t>
  </si>
  <si>
    <t>="""Nav"",""Pentland LIVE"",""27"",""1"",""MF-MOZART1380N"""</t>
  </si>
  <si>
    <t>="""Nav"",""Pentland LIVE"",""27"",""1"",""MF-PA10-FV"""</t>
  </si>
  <si>
    <t>="""Nav"",""Pentland LIVE"",""27"",""1"",""MF-PE620SS-1330FV-LC"""</t>
  </si>
  <si>
    <t>="""Nav"",""Pentland LIVE"",""27"",""1"",""MF-PE620SS-1530FV-LC"""</t>
  </si>
  <si>
    <t>="""Nav"",""Pentland LIVE"",""27"",""1"",""MF-PE620SS-1955FV-LC"""</t>
  </si>
  <si>
    <t>="""Nav"",""Pentland LIVE"",""27"",""1"",""MF-PE620SS-705-FV-LC"""</t>
  </si>
  <si>
    <t>="""Nav"",""Pentland LIVE"",""27"",""1"",""MF-PE620SS-886FV-LC"""</t>
  </si>
  <si>
    <t>="""Nav"",""Pentland LIVE"",""27"",""1"",""MF-PE620WH-1330FV-LC"""</t>
  </si>
  <si>
    <t>="""Nav"",""Pentland LIVE"",""27"",""1"",""MF-PE620WH-1530FV-LC"""</t>
  </si>
  <si>
    <t>="""Nav"",""Pentland LIVE"",""27"",""1"",""MF-PE620WH1955-FV-LC"""</t>
  </si>
  <si>
    <t>="""Nav"",""Pentland LIVE"",""27"",""1"",""MF-PE620WH-705FV-LC"""</t>
  </si>
  <si>
    <t>="""Nav"",""Pentland LIVE"",""27"",""1"",""MF-PE620WH-886FV-LC"""</t>
  </si>
  <si>
    <t>="""Nav"",""Pentland LIVE"",""27"",""1"",""MF-PE850SS-1250FV-LC"""</t>
  </si>
  <si>
    <t>="""Nav"",""Pentland LIVE"",""27"",""1"",""MF-PE850SS-1450FV-LC"""</t>
  </si>
  <si>
    <t>="""Nav"",""Pentland LIVE"",""27"",""1"",""MF-PE850SS-1875FV-LC"""</t>
  </si>
  <si>
    <t>="""Nav"",""Pentland LIVE"",""27"",""1"",""MF-PE850SS-2500FV-LC"""</t>
  </si>
  <si>
    <t>="""Nav"",""Pentland LIVE"",""27"",""1"",""MF-PE850SS-625FV-LC"""</t>
  </si>
  <si>
    <t>="""Nav"",""Pentland LIVE"",""27"",""1"",""MF-PE850SS-806FV-LC"""</t>
  </si>
  <si>
    <t>="""Nav"",""Pentland LIVE"",""27"",""1"",""MF-PE850WH-1250FV-FL"""</t>
  </si>
  <si>
    <t>="""Nav"",""Pentland LIVE"",""27"",""1"",""MF-PE850WH-1250FV-LC"""</t>
  </si>
  <si>
    <t>="""Nav"",""Pentland LIVE"",""27"",""1"",""MF-PE850WH-1450FV-FL"""</t>
  </si>
  <si>
    <t>="""Nav"",""Pentland LIVE"",""27"",""1"",""MF-PE850WH-1450FV-LC"""</t>
  </si>
  <si>
    <t>="""Nav"",""Pentland LIVE"",""27"",""1"",""MF-PE850WH-1875FV-FL"""</t>
  </si>
  <si>
    <t>="""Nav"",""Pentland LIVE"",""27"",""1"",""MF-PE850WH-1875FV-LC"""</t>
  </si>
  <si>
    <t>="""Nav"",""Pentland LIVE"",""27"",""1"",""MF-PE850WH-2500FV-FL"""</t>
  </si>
  <si>
    <t>="""Nav"",""Pentland LIVE"",""27"",""1"",""MF-PE850WH-2500FV-LC"""</t>
  </si>
  <si>
    <t>="""Nav"",""Pentland LIVE"",""27"",""1"",""MF-PE850WH-625FV-LC"""</t>
  </si>
  <si>
    <t>="""Nav"",""Pentland LIVE"",""27"",""1"",""MF-PE850WH-806FV-FL"""</t>
  </si>
  <si>
    <t>="""Nav"",""Pentland LIVE"",""27"",""1"",""MF-PE850WH-806FV-LC"""</t>
  </si>
  <si>
    <t>="""Nav"",""Pentland LIVE"",""27"",""1"",""MF-PY75-1390FVD-LC"""</t>
  </si>
  <si>
    <t>="""Nav"",""Pentland LIVE"",""27"",""1"",""MF-PY75-1875FVD-LC"""</t>
  </si>
  <si>
    <t>="""Nav"",""Pentland LIVE"",""27"",""1"",""MF-PY75-2500FVD-LC"""</t>
  </si>
  <si>
    <t>="""Nav"",""Pentland LIVE"",""27"",""1"",""MF-PY75-3750FVD-LC"""</t>
  </si>
  <si>
    <t>="""Nav"",""Pentland LIVE"",""27"",""1"",""MF-RA12BM-VCR"""</t>
  </si>
  <si>
    <t>="""Nav"",""Pentland LIVE"",""27"",""1"",""MF-RA12BM-VVR"""</t>
  </si>
  <si>
    <t>="""Nav"",""Pentland LIVE"",""27"",""1"",""MF-RA12CRFV-VCR"""</t>
  </si>
  <si>
    <t>="""Nav"",""Pentland LIVE"",""27"",""1"",""MF-RA12CRFV-VVR"""</t>
  </si>
  <si>
    <t>="""Nav"",""Pentland LIVE"",""27"",""1"",""MF-RA12EXPFE-VCR"""</t>
  </si>
  <si>
    <t>="""Nav"",""Pentland LIVE"",""27"",""1"",""MF-RA12EXPFE-VVR"""</t>
  </si>
  <si>
    <t>="""Nav"",""Pentland LIVE"",""27"",""1"",""MF-RA12N-VCR"""</t>
  </si>
  <si>
    <t>="""Nav"",""Pentland LIVE"",""27"",""1"",""MF-RA12N-VVR"""</t>
  </si>
  <si>
    <t>="""Nav"",""Pentland LIVE"",""27"",""1"",""MF-RA12PQ-VCR"""</t>
  </si>
  <si>
    <t>="""Nav"",""Pentland LIVE"",""27"",""1"",""MF-RA12PQ-VVR"""</t>
  </si>
  <si>
    <t>="""Nav"",""Pentland LIVE"",""27"",""1"",""MF-RA14BM-VCR"""</t>
  </si>
  <si>
    <t>="""Nav"",""Pentland LIVE"",""27"",""1"",""MF-RA14BM-VVR"""</t>
  </si>
  <si>
    <t>="""Nav"",""Pentland LIVE"",""27"",""1"",""MF-RA14CRFV-VCR"""</t>
  </si>
  <si>
    <t>="""Nav"",""Pentland LIVE"",""27"",""1"",""MF-RA14CRFV-VVR"""</t>
  </si>
  <si>
    <t>="""Nav"",""Pentland LIVE"",""27"",""1"",""MF-RA14EXPFE-VCR"""</t>
  </si>
  <si>
    <t>="""Nav"",""Pentland LIVE"",""27"",""1"",""MF-RA14EXPFE-VVR"""</t>
  </si>
  <si>
    <t>="""Nav"",""Pentland LIVE"",""27"",""1"",""MF-RA14N-VVR"""</t>
  </si>
  <si>
    <t>="""Nav"",""Pentland LIVE"",""27"",""1"",""MF-RA19EXPFE-VCR"""</t>
  </si>
  <si>
    <t>="""Nav"",""Pentland LIVE"",""27"",""1"",""MF-RA19EXPFE-VVR"""</t>
  </si>
  <si>
    <t>="""Nav"",""Pentland LIVE"",""27"",""1"",""MF-RA19N-VVR"""</t>
  </si>
  <si>
    <t>="""Nav"",""Pentland LIVE"",""27"",""1"",""MF-RA24EXPFE-VCR"""</t>
  </si>
  <si>
    <t>="""Nav"",""Pentland LIVE"",""27"",""1"",""MF-RA24EXPFE-VVR"""</t>
  </si>
  <si>
    <t>="""Nav"",""Pentland LIVE"",""27"",""1"",""MF-RA24N-VCR"""</t>
  </si>
  <si>
    <t>="""Nav"",""Pentland LIVE"",""27"",""1"",""MF-RA24N-VVR"""</t>
  </si>
  <si>
    <t>="""Nav"",""Pentland LIVE"",""27"",""1"",""MF-RA28EXPFE-VCR"""</t>
  </si>
  <si>
    <t>="""Nav"",""Pentland LIVE"",""27"",""1"",""MF-RA28EXPFE-VVR"""</t>
  </si>
  <si>
    <t>="""Nav"",""Pentland LIVE"",""27"",""1"",""MF-RA28N-VCR"""</t>
  </si>
  <si>
    <t>="""Nav"",""Pentland LIVE"",""27"",""1"",""MF-RA28N-VVR"""</t>
  </si>
  <si>
    <t>="""Nav"",""Pentland LIVE"",""27"",""1"",""MF-RA45EXTN-VCR"""</t>
  </si>
  <si>
    <t>="""Nav"",""Pentland LIVE"",""27"",""1"",""MF-RA90EXTN-VCR"""</t>
  </si>
  <si>
    <t>="""Nav"",""Pentland LIVE"",""27"",""1"",""MF-RA90EXTN-VVR"""</t>
  </si>
  <si>
    <t>="""Nav"",""Pentland LIVE"",""27"",""1"",""MF-RA90INT-EXPFE-VCR"""</t>
  </si>
  <si>
    <t>="""Nav"",""Pentland LIVE"",""27"",""1"",""MF-RA90INT-EXPFE-VVR"""</t>
  </si>
  <si>
    <t>="""Nav"",""Pentland LIVE"",""27"",""1"",""MF-RA9EXPFE-VCR"""</t>
  </si>
  <si>
    <t>="""Nav"",""Pentland LIVE"",""27"",""1"",""MF-RA9EXPFE-VVR"""</t>
  </si>
  <si>
    <t>="""Nav"",""Pentland LIVE"",""27"",""1"",""MF-RA9N-VVR"""</t>
  </si>
  <si>
    <t>="""Nav"",""Pentland LIVE"",""27"",""1"",""MF-RA9PQ-VCR"""</t>
  </si>
  <si>
    <t>="""Nav"",""Pentland LIVE"",""27"",""1"",""MF-RA9PQ-VVR"""</t>
  </si>
  <si>
    <t>="""Nav"",""Pentland LIVE"",""27"",""1"",""MF-SA18FE-VCR"""</t>
  </si>
  <si>
    <t>="""Nav"",""Pentland LIVE"",""27"",""1"",""MF-SA27FE-VCR"""</t>
  </si>
  <si>
    <t>="""Nav"",""Pentland LIVE"",""27"",""1"",""MF-SA9FE-VCR"""</t>
  </si>
  <si>
    <t>="""Nav"",""Pentland LIVE"",""27"",""1"",""MF-TABLE ECO1-600"""</t>
  </si>
  <si>
    <t>="""Nav"",""Pentland LIVE"",""27"",""1"",""MF-TABLE ECO1-90EXT"""</t>
  </si>
  <si>
    <t>="""Nav"",""Pentland LIVE"",""27"",""1"",""MF-VI12CR-VV"""</t>
  </si>
  <si>
    <t>="""Nav"",""Pentland LIVE"",""27"",""1"",""MF-VI12FE-VV"""</t>
  </si>
  <si>
    <t>="""Nav"",""Pentland LIVE"",""27"",""1"",""MF-VI12PQ-VV"""</t>
  </si>
  <si>
    <t>="""Nav"",""Pentland LIVE"",""27"",""1"",""MF-VI14FE-VV"""</t>
  </si>
  <si>
    <t>="""Nav"",""Pentland LIVE"",""27"",""1"",""MF-VI19FE-VV"""</t>
  </si>
  <si>
    <t>="""Nav"",""Pentland LIVE"",""27"",""1"",""MF-VI90EXTFV-VV"""</t>
  </si>
  <si>
    <t>="""Nav"",""Pentland LIVE"",""27"",""1"",""MF-VI90INTCNR-TABLE"""</t>
  </si>
  <si>
    <t>="""Nav"",""Pentland LIVE"",""27"",""1"",""MF-VI9FE-VV"""</t>
  </si>
  <si>
    <t>="""Nav"",""Pentland LIVE"",""27"",""1"",""MF-VITABLE1000"""</t>
  </si>
  <si>
    <t>="""Nav"",""Pentland LIVE"",""27"",""1"",""MF-ZE-EL12FVLC"""</t>
  </si>
  <si>
    <t>="""Nav"",""Pentland LIVE"",""27"",""1"",""MF-ZE-EL12FVLC-LH"""</t>
  </si>
  <si>
    <t>="""Nav"",""Pentland LIVE"",""27"",""1"",""MF-ZE-EL12FVLC-RH"""</t>
  </si>
  <si>
    <t>="""Nav"",""Pentland LIVE"",""27"",""1"",""MF-ZE-EL18FVLC"""</t>
  </si>
  <si>
    <t>="""Nav"",""Pentland LIVE"",""27"",""1"",""MF-ZE-EL18FVLC-LH"""</t>
  </si>
  <si>
    <t>="""Nav"",""Pentland LIVE"",""27"",""1"",""MF-ZE-EL18FVLC-RH"""</t>
  </si>
  <si>
    <t>="""Nav"",""Pentland LIVE"",""27"",""1"",""MF-ZE-EL25FVLC"""</t>
  </si>
  <si>
    <t>="""Nav"",""Pentland LIVE"",""27"",""1"",""MF-ZE-EL25FVLC-LH"""</t>
  </si>
  <si>
    <t>="""Nav"",""Pentland LIVE"",""27"",""1"",""MF-ZE-EL25FVLC-RH"""</t>
  </si>
  <si>
    <t>="""Nav"",""Pentland LIVE"",""27"",""1"",""MF-ZE-EL7FVLC"""</t>
  </si>
  <si>
    <t>="""Nav"",""Pentland LIVE"",""27"",""1"",""MF-ZE-EL9FVLC"""</t>
  </si>
  <si>
    <t>="""Nav"",""Pentland LIVE"",""27"",""1"",""MF-ZE-MULTIKIT"""</t>
  </si>
  <si>
    <t>="""Nav"",""Pentland LIVE"",""27"",""1"",""SA-ARC100R"""</t>
  </si>
  <si>
    <t>="""Nav"",""Pentland LIVE"",""27"",""1"",""SA-BFL70"""</t>
  </si>
  <si>
    <t>="""Nav"",""Pentland LIVE"",""27"",""1"",""SA-BIM20"""</t>
  </si>
  <si>
    <t>="""Nav"",""Pentland LIVE"",""27"",""1"",""SA-BLF1580GB"""</t>
  </si>
  <si>
    <t>="""Nav"",""Pentland LIVE"",""27"",""1"",""SA-BLF1580GD"""</t>
  </si>
  <si>
    <t>="""Nav"",""Pentland LIVE"",""27"",""1"",""SA-CAPB172"""</t>
  </si>
  <si>
    <t>="""Nav"",""Pentland LIVE"",""27"",""1"",""SA-CBE714"""</t>
  </si>
  <si>
    <t>="""Nav"",""Pentland LIVE"",""27"",""1"",""SA-CE450-100-BS"""</t>
  </si>
  <si>
    <t>="""Nav"",""Pentland LIVE"",""27"",""1"",""SA-CE500-112-BS"""</t>
  </si>
  <si>
    <t>="""Nav"",""Pentland LIVE"",""27"",""1"",""SA-DF600SS"""</t>
  </si>
  <si>
    <t>="""Nav"",""Pentland LIVE"",""27"",""1"",""SA-DR200"""</t>
  </si>
  <si>
    <t>="""Nav"",""Pentland LIVE"",""27"",""1"",""SA-EK240-104"""</t>
  </si>
  <si>
    <t>="""Nav"",""Pentland LIVE"",""27"",""1"",""SA-EK240-106"""</t>
  </si>
  <si>
    <t>="""Nav"",""Pentland LIVE"",""27"",""1"",""SA-GX-GN600TNF-HC"""</t>
  </si>
  <si>
    <t>="""Nav"",""Pentland LIVE"",""27"",""1"",""SA-HT4"""</t>
  </si>
  <si>
    <t>="""Nav"",""Pentland LIVE"",""27"",""1"",""SA-LG4"""</t>
  </si>
  <si>
    <t>="""Nav"",""Pentland LIVE"",""27"",""1"",""SA-RT270L"""</t>
  </si>
  <si>
    <t>="""Nav"",""Pentland LIVE"",""27"",""1"",""SA-RTR-96L"""</t>
  </si>
  <si>
    <t>="""Nav"",""Pentland LIVE"",""27"",""1"",""SA-RTS220L"""</t>
  </si>
  <si>
    <t>="""Nav"",""Pentland LIVE"",""27"",""1"",""SA-SK500P"""</t>
  </si>
  <si>
    <t>="""Nav"",""Pentland LIVE"",""27"",""1"",""SA-STORMH510WBDD"""</t>
  </si>
  <si>
    <t>="""Nav"",""Pentland LIVE"",""27"",""1"",""SA-XLS105F"""</t>
  </si>
  <si>
    <t>="""Nav"",""Pentland LIVE"",""27"",""1"",""SA-XW105"""</t>
  </si>
  <si>
    <t>="""Nav"",""Pentland LIVE"",""27"",""1"",""SA-XW400E"""</t>
  </si>
  <si>
    <t>="""Nav"",""Pentland LIVE"",""27"",""1"",""SI-CBT22EFCD"""</t>
  </si>
  <si>
    <t>="""Nav"",""Pentland LIVE"",""27"",""1"",""SI-CBT30EFSD"""</t>
  </si>
  <si>
    <t>="""Nav"",""Pentland LIVE"",""27"",""1"",""SI-CBT30EMCD"""</t>
  </si>
  <si>
    <t>="""Nav"",""Pentland LIVE"",""27"",""1"",""SI-CBT42EFSD"""</t>
  </si>
  <si>
    <t>="""Nav"",""Pentland LIVE"",""27"",""1"",""SI-CBT48FMCD"""</t>
  </si>
  <si>
    <t>="""Nav"",""Pentland LIVE"",""27"",""1"",""SI-CBT52FMCD"""</t>
  </si>
  <si>
    <t>="""Nav"",""Pentland LIVE"",""27"",""1"",""SI-R100"""</t>
  </si>
  <si>
    <t>="""Nav"",""Pentland LIVE"",""27"",""1"",""SI-R130"""</t>
  </si>
  <si>
    <t>="""Nav"",""Pentland LIVE"",""27"",""1"",""SI-R150"""</t>
  </si>
  <si>
    <t>="""Nav"",""Pentland LIVE"",""27"",""1"",""SI-R190"""</t>
  </si>
  <si>
    <t>="""Nav"",""Pentland LIVE"",""27"",""1"",""SI-R250"""</t>
  </si>
  <si>
    <t>="""Nav"",""Pentland LIVE"",""27"",""1"",""SI-R300"""</t>
  </si>
  <si>
    <t>="""Nav"",""Pentland LIVE"",""27"",""1"",""SI-R400"""</t>
  </si>
  <si>
    <t>="""Nav"",""Pentland LIVE"",""27"",""1"",""SI-RP250"""</t>
  </si>
  <si>
    <t>="""Nav"",""Pentland LIVE"",""27"",""1"",""SI-SDE100"""</t>
  </si>
  <si>
    <t>="""Nav"",""Pentland LIVE"",""27"",""1"",""SI-SDE170"""</t>
  </si>
  <si>
    <t>="""Nav"",""Pentland LIVE"",""27"",""1"",""SI-SDE170W"""</t>
  </si>
  <si>
    <t>="""Nav"",""Pentland LIVE"",""27"",""1"",""SI-SDE18"""</t>
  </si>
  <si>
    <t>="""Nav"",""Pentland LIVE"",""27"",""1"",""SI-SDE220"""</t>
  </si>
  <si>
    <t>="""Nav"",""Pentland LIVE"",""27"",""1"",""SI-SDE220W"""</t>
  </si>
  <si>
    <t>="""Nav"",""Pentland LIVE"",""27"",""1"",""SI-SDE30"""</t>
  </si>
  <si>
    <t>="""Nav"",""Pentland LIVE"",""27"",""1"",""SI-SDE34"""</t>
  </si>
  <si>
    <t>="""Nav"",""Pentland LIVE"",""27"",""1"",""SI-SDE84"""</t>
  </si>
  <si>
    <t>="""Nav"",""Pentland LIVE"",""27"",""1"",""SI-SDE84W"""</t>
  </si>
  <si>
    <t>="""Nav"",""Pentland LIVE"",""27"",""1"",""SI-SDH18AS"""</t>
  </si>
  <si>
    <t>="""Nav"",""Pentland LIVE"",""27"",""1"",""SI-SDH24AS"""</t>
  </si>
  <si>
    <t>="""Nav"",""Pentland LIVE"",""27"",""1"",""SI-SDH30AS"""</t>
  </si>
  <si>
    <t>="""Nav"",""Pentland LIVE"",""27"",""1"",""SI-SDH40AS"""</t>
  </si>
  <si>
    <t>="""Nav"",""Pentland LIVE"",""27"",""1"",""SI-SDH50AS"""</t>
  </si>
  <si>
    <t>="""Nav"",""Pentland LIVE"",""27"",""1"",""SI-SDH64AS"""</t>
  </si>
  <si>
    <t>="""Nav"",""Pentland LIVE"",""27"",""1"",""SI-SMI80"""</t>
  </si>
  <si>
    <t>="""Nav"",""Pentland LIVE"",""27"",""1"",""SI-SPH255AS"""</t>
  </si>
  <si>
    <t>="""Nav"",""Pentland LIVE"",""27"",""1"",""SI-SPH405AS"""</t>
  </si>
  <si>
    <t>="""Nav"",""Pentland LIVE"",""27"",""1"",""SI-SPH605AS"""</t>
  </si>
  <si>
    <t>="""Nav"",""Pentland LIVE"",""27"",""1"",""SI-SPH80"""</t>
  </si>
  <si>
    <t>="""Nav"",""Pentland LIVE"",""27"",""1"",""SI-SPN1205"""</t>
  </si>
  <si>
    <t>="""Nav"",""Pentland LIVE"",""27"",""1"",""SI-SPN125"""</t>
  </si>
  <si>
    <t>="""Nav"",""Pentland LIVE"",""27"",""1"",""SI-SPN255"""</t>
  </si>
  <si>
    <t>="""Nav"",""Pentland LIVE"",""27"",""1"",""SI-SPN405"""</t>
  </si>
  <si>
    <t>="""Nav"",""Pentland LIVE"",""27"",""1"",""SI-SPN405W"""</t>
  </si>
  <si>
    <t>="""Nav"",""Pentland LIVE"",""27"",""1"",""SI-SPN605"""</t>
  </si>
  <si>
    <t>="""Nav"",""Pentland LIVE"",""27"",""1"",""SI-SPR120"""</t>
  </si>
  <si>
    <t>="""Nav"",""Pentland LIVE"",""27"",""1"",""SI-SPR200"""</t>
  </si>
  <si>
    <t>="""Nav"",""Pentland LIVE"",""27"",""1"",""SI-SPR80"""</t>
  </si>
  <si>
    <t>="""Nav"",""Pentland LIVE"",""27"",""1"",""SI-SV395"""</t>
  </si>
  <si>
    <t>="""Nav"",""Pentland LIVE"",""27"",""1"",""SI-SVD152"""</t>
  </si>
  <si>
    <t>="""Nav"",""Pentland LIVE"",""27"",""1"",""SI-SVD203"""</t>
  </si>
  <si>
    <t>="""Nav"",""Pentland LIVE"",""27"",""1"",""SI-SVD222"""</t>
  </si>
  <si>
    <t>="""Nav"",""Pentland LIVE"",""27"",""1"",""SI-SVD303"""</t>
  </si>
  <si>
    <t>="""Nav"",""Pentland LIVE"",""27"",""1"",""SI-SVD503"""</t>
  </si>
  <si>
    <t>="""Nav"",""Pentland LIVE"",""27"",""1"",""ST-ALEX3"""</t>
  </si>
  <si>
    <t>="""Nav"",""Pentland LIVE"",""27"",""1"",""VF-CFKS471"""</t>
  </si>
  <si>
    <t>="""Nav"",""Pentland LIVE"",""27"",""1"",""VF-CFKS471STS"""</t>
  </si>
  <si>
    <t>="""Nav"",""Pentland LIVE"",""27"",""1"",""VF-CFS344"""</t>
  </si>
  <si>
    <t>="""Nav"",""Pentland LIVE"",""27"",""1"",""VF-CFS344STS"""</t>
  </si>
  <si>
    <t>="""Nav"",""Pentland LIVE"",""27"",""1"",""VF-FKG311"""</t>
  </si>
  <si>
    <t>="""Nav"",""Pentland LIVE"",""27"",""1"",""VF-FKG370"""</t>
  </si>
  <si>
    <t>="""Nav"",""Pentland LIVE"",""27"",""1"",""VF-FKG371"""</t>
  </si>
  <si>
    <t>="""Nav"",""Pentland LIVE"",""27"",""1"",""VF-FZ295W"""</t>
  </si>
  <si>
    <t>="""Nav"",""Pentland LIVE"",""27"",""1"",""VF-FZ365W"""</t>
  </si>
  <si>
    <t>="""Nav"",""Pentland LIVE"",""27"",""1"",""VF-IKG275"""</t>
  </si>
  <si>
    <t>="""Nav"",""Pentland LIVE"",""27"",""1"",""VF-IKG405"""</t>
  </si>
  <si>
    <t>="""Nav"",""Pentland LIVE"",""27"",""1"",""VF-M85"""</t>
  </si>
  <si>
    <t>="""Nav"",""Pentland LIVE"",""27"",""1"",""VF-M95"""</t>
  </si>
  <si>
    <t>="""Nav"",""Pentland LIVE"",""27"",""1"",""VF-NFG309"""</t>
  </si>
  <si>
    <t>="""Nav"",""Pentland LIVE"",""27"",""1"",""VF-SB200"""</t>
  </si>
  <si>
    <t>="""Nav"",""Pentland LIVE"",""27"",""1"",""VF-SB300"""</t>
  </si>
  <si>
    <t>="""Nav"",""Pentland LIVE"",""27"",""1"",""VF-SB300STS"""</t>
  </si>
  <si>
    <t>="""Nav"",""Pentland LIVE"",""27"",""1"",""VF-SB400"""</t>
  </si>
  <si>
    <t>="""Nav"",""Pentland LIVE"",""27"",""1"",""VF-SB400STS"""</t>
  </si>
  <si>
    <t>="""Nav"",""Pentland LIVE"",""27"",""1"",""VF-W38"""</t>
  </si>
  <si>
    <t>="""Nav"",""Pentland LIVE"",""27"",""1"",""VF-W45"""</t>
  </si>
  <si>
    <t>="""Nav"",""Pentland LIVE"",""27"",""1"",""VF-WFG155"""</t>
  </si>
  <si>
    <t>="""Nav"",""Pentland LIVE"",""27"",""1"",""VF-WFG185"""</t>
  </si>
  <si>
    <t>="""Nav"",""Pentland LIVE"",""27"",""1"",""VF-WFG32"""</t>
  </si>
  <si>
    <t>="""Nav"",""Pentland LIVE"",""27"",""1"",""VF-WFG45"""</t>
  </si>
  <si>
    <t>="""Nav"",""Pentland LIVE"",""27"",""1"",""WH-ADNSTAND02"""</t>
  </si>
  <si>
    <t>="""Nav"",""Pentland LIVE"",""27"",""1"",""WH-GNSTAND"""</t>
  </si>
  <si>
    <t>="""Nav"",""Pentland LIVE"",""27"",""1"",""WH-K20"""</t>
  </si>
  <si>
    <t>="""Nav"",""Pentland LIVE"",""27"",""1"",""WI-HA135-SA"""</t>
  </si>
  <si>
    <t>="""Nav"",""Pentland LIVE"",""27"",""1"",""WI-HA280-SA"""</t>
  </si>
  <si>
    <t>="""Nav"",""Pentland LIVE"",""27"",""1"",""WI-HG1T-SA"""</t>
  </si>
  <si>
    <t>="""Nav"",""Pentland LIVE"",""27"",""1"",""WI-HJ1SA"""</t>
  </si>
  <si>
    <t>="""Nav"",""Pentland LIVE"",""27"",""1"",""WI-HJ2SA"""</t>
  </si>
  <si>
    <t>="""Nav"",""Pentland LIVE"",""27"",""1"",""WI-HJC2SA"""</t>
  </si>
  <si>
    <t>="""Nav"",""Pentland LIVE"",""27"",""1"",""WI-HJC3SA"""</t>
  </si>
  <si>
    <t>="""Nav"",""Pentland LIVE"",""27"",""1"",""WI-HJC4SA"""</t>
  </si>
  <si>
    <t>="""Nav"",""Pentland LIVE"",""27"",""1"",""WI-HTW9-S3"""</t>
  </si>
  <si>
    <t>="""Nav"",""Pentland LIVE"",""27"",""1"",""WI-J1BC"""</t>
  </si>
  <si>
    <t>="""Nav"",""Pentland LIVE"",""27"",""1"",""WI-LA135-SA"""</t>
  </si>
  <si>
    <t>="""Nav"",""Pentland LIVE"",""27"",""1"",""WI-LAZ10CT-SA"""</t>
  </si>
  <si>
    <t>="""Nav"",""Pentland LIVE"",""27"",""1"",""WI-LC1TSA"""</t>
  </si>
  <si>
    <t>="""Nav"",""Pentland LIVE"",""27"",""1"",""WI-LC2TSA"""</t>
  </si>
  <si>
    <t>="""Nav"",""Pentland LIVE"",""27"",""1"",""WI-LJ1SA"""</t>
  </si>
  <si>
    <t>="""Nav"",""Pentland LIVE"",""27"",""1"",""WI-LJ2SA"""</t>
  </si>
  <si>
    <t>="""Nav"",""Pentland LIVE"",""27"",""1"",""WI-LJBTC3-SA"""</t>
  </si>
  <si>
    <t>="""Nav"",""Pentland LIVE"",""27"",""1"",""WI-LJC2SA"""</t>
  </si>
  <si>
    <t>="""Nav"",""Pentland LIVE"",""27"",""1"",""WI-LJC3SA"""</t>
  </si>
  <si>
    <t>="""Nav"",""Pentland LIVE"",""27"",""1"",""WI-MAR1"""</t>
  </si>
  <si>
    <t>="""Nav"",""Pentland LIVE"",""27"",""1"",""WI-MJ1SA"""</t>
  </si>
  <si>
    <t>="""Nav"",""Pentland LIVE"",""27"",""1"",""WI-MJ2SA"""</t>
  </si>
  <si>
    <t>="""Nav"",""Pentland LIVE"",""27"",""1"",""WI-MJC2SA"""</t>
  </si>
  <si>
    <t>="""Nav"",""Pentland LIVE"",""27"",""1"",""WI-MJC3SA"""</t>
  </si>
  <si>
    <t>="""Nav"",""Pentland LIVE"",""27"",""1"",""WI-PC1T-SA"""</t>
  </si>
  <si>
    <t>="""Nav"",""Pentland LIVE"",""27"",""1"",""WI-R125SCS"""</t>
  </si>
  <si>
    <t>="""Nav"",""Pentland LIVE"",""27"",""1"",""WI-R150SCS"""</t>
  </si>
  <si>
    <t>="""Nav"",""Pentland LIVE"",""27"",""1"",""WI-RC1TSA"""</t>
  </si>
  <si>
    <t>="""Nav"",""Pentland LIVE"",""27"",""1"",""WI-RC2TSA"""</t>
  </si>
  <si>
    <t>="""Nav"",""Pentland LIVE"",""27"",""1"",""WI-RPC1T-S3"""</t>
  </si>
  <si>
    <t>="""Nav"",""Pentland LIVE"",""27"",""1"",""WI-RPC2T-S3"""</t>
  </si>
  <si>
    <t>="""Nav"",""Pentland LIVE"",""27"",""1"",""WI-TW18"""</t>
  </si>
  <si>
    <t>="""Nav"",""Pentland LIVE"",""27"",""1"",""WI-UBC20-S3"""</t>
  </si>
  <si>
    <t>="""Nav"",""Pentland LIVE"",""27"",""1"",""WI-UBC7"""</t>
  </si>
  <si>
    <t>="""Nav"",""Pentland LIVE"",""27"",""1"",""WI-WBC10"""</t>
  </si>
  <si>
    <t>="""Nav"",""Pentland LIVE"",""27"",""1"",""WI-WBC20"""</t>
  </si>
  <si>
    <t>="""Nav"",""Pentland LIVE"",""27"",""1"",""WI-WBC30"""</t>
  </si>
  <si>
    <t>="""Nav"",""Pentland LIVE"",""27"",""1"",""WI-WBC40"""</t>
  </si>
  <si>
    <t>="""Nav"",""Pentland LIVE"",""27"",""1"",""WI-WBC50"""</t>
  </si>
  <si>
    <t>="""Nav"",""Pentland LIVE"",""27"",""1"",""WI-WBCF10"""</t>
  </si>
  <si>
    <t>="""Nav"",""Pentland LIVE"",""27"",""1"",""WI-WBCF20"""</t>
  </si>
  <si>
    <t>="""Nav"",""Pentland LIVE"",""27"",""1"",""WI-WBCF30"""</t>
  </si>
  <si>
    <t>="""Nav"",""Pentland LIVE"",""27"",""1"",""WI-WBCF40"""</t>
  </si>
  <si>
    <t>="""Nav"",""Pentland LIVE"",""27"",""1"",""WI-WBCF50"""</t>
  </si>
  <si>
    <t>="""Nav"",""Pentland LIVE"",""27"",""1"",""WI-WMBC90"""</t>
  </si>
  <si>
    <t>="""Nav"",""Pentland LIVE"",""27"",""1"",""WI-WMBC-TROLLEY"""</t>
  </si>
  <si>
    <t>="""Nav"",""Pentland LIVE"",""27"",""1"",""WI-WMBF100-WW"""</t>
  </si>
  <si>
    <t>="""Nav"",""Pentland LIVE"",""27"",""1"",""X1-DRAWERPACK2-V2"""</t>
  </si>
  <si>
    <t>="""Nav"",""Pentland LIVE"",""27"",""1"",""X1-DRAWERPACK3-V2"""</t>
  </si>
  <si>
    <t>="""Nav"",""Pentland LIVE"",""27"",""1"",""X1-DRAWERPACKSNC-V2"""</t>
  </si>
  <si>
    <t>="""Nav"",""Pentland LIVE"",""27"",""1"",""ZZ-RETURN"""</t>
  </si>
  <si>
    <t>="""Nav"",""Pentland LIVE"",""27"",""1"",""ZZ-SCRAP-GROUP1"""</t>
  </si>
  <si>
    <t>="""Nav"",""Pentland LIVE"",""27"",""1"",""ZZ-SCRAP-GROUP2"""</t>
  </si>
  <si>
    <t>="""Nav"",""Pentland LIVE"",""27"",""1"",""ZZ-SCRAP-GROUP3"""</t>
  </si>
  <si>
    <t>="""Nav"",""Pentland LIVE"",""27"",""1"",""ZZ-SCRAP-GROUP4"""</t>
  </si>
  <si>
    <t>="""Nav"",""Pentland LIVE"",""27"",""1"",""ZZ-SCRAP-GROUP5"""</t>
  </si>
  <si>
    <t>=NF($B11,"No.")</t>
  </si>
  <si>
    <t>=NF($B12,"No.")</t>
  </si>
  <si>
    <t>=NF($B13,"No.")</t>
  </si>
  <si>
    <t>=NF($B14,"No.")</t>
  </si>
  <si>
    <t>=NF($B15,"No.")</t>
  </si>
  <si>
    <t>=NF($B16,"No.")</t>
  </si>
  <si>
    <t>=NF($B17,"No.")</t>
  </si>
  <si>
    <t>=NF($B18,"No.")</t>
  </si>
  <si>
    <t>=NF($B19,"No.")</t>
  </si>
  <si>
    <t>=NF($B20,"No.")</t>
  </si>
  <si>
    <t>=NF($B21,"No.")</t>
  </si>
  <si>
    <t>=NF($B22,"No.")</t>
  </si>
  <si>
    <t>=NF($B23,"No.")</t>
  </si>
  <si>
    <t>=NF($B24,"No.")</t>
  </si>
  <si>
    <t>=NF($B25,"No.")</t>
  </si>
  <si>
    <t>=NF($B26,"No.")</t>
  </si>
  <si>
    <t>=NF($B27,"No.")</t>
  </si>
  <si>
    <t>=NF($B28,"No.")</t>
  </si>
  <si>
    <t>=NF($B29,"No.")</t>
  </si>
  <si>
    <t>=NF($B30,"No.")</t>
  </si>
  <si>
    <t>=NF($B31,"No.")</t>
  </si>
  <si>
    <t>=NF($B32,"No.")</t>
  </si>
  <si>
    <t>=NF($B33,"No.")</t>
  </si>
  <si>
    <t>=NF($B34,"No.")</t>
  </si>
  <si>
    <t>=NF($B35,"No.")</t>
  </si>
  <si>
    <t>=NF($B36,"No.")</t>
  </si>
  <si>
    <t>=NF($B37,"No.")</t>
  </si>
  <si>
    <t>=NF($B38,"No.")</t>
  </si>
  <si>
    <t>=NF($B39,"No.")</t>
  </si>
  <si>
    <t>=NF($B40,"No.")</t>
  </si>
  <si>
    <t>=NF($B41,"No.")</t>
  </si>
  <si>
    <t>=NF($B42,"No.")</t>
  </si>
  <si>
    <t>=NF($B43,"No.")</t>
  </si>
  <si>
    <t>=NF($B44,"No.")</t>
  </si>
  <si>
    <t>=NF($B45,"No.")</t>
  </si>
  <si>
    <t>=NF($B46,"No.")</t>
  </si>
  <si>
    <t>=NF($B47,"No.")</t>
  </si>
  <si>
    <t>=NF($B48,"No.")</t>
  </si>
  <si>
    <t>=NF($B49,"No.")</t>
  </si>
  <si>
    <t>=NF($B50,"No.")</t>
  </si>
  <si>
    <t>=NF($B51,"No.")</t>
  </si>
  <si>
    <t>=NF($B52,"No.")</t>
  </si>
  <si>
    <t>=NF($B53,"No.")</t>
  </si>
  <si>
    <t>=NF($B54,"No.")</t>
  </si>
  <si>
    <t>=NF($B55,"No.")</t>
  </si>
  <si>
    <t>=NF($B56,"No.")</t>
  </si>
  <si>
    <t>=NF($B57,"No.")</t>
  </si>
  <si>
    <t>=NF($B58,"No.")</t>
  </si>
  <si>
    <t>=NF($B59,"No.")</t>
  </si>
  <si>
    <t>=NF($B60,"No.")</t>
  </si>
  <si>
    <t>=NF($B61,"No.")</t>
  </si>
  <si>
    <t>=NF($B62,"No.")</t>
  </si>
  <si>
    <t>=NF($B63,"No.")</t>
  </si>
  <si>
    <t>=NF($B64,"No.")</t>
  </si>
  <si>
    <t>=NF($B65,"No.")</t>
  </si>
  <si>
    <t>=NF($B66,"No.")</t>
  </si>
  <si>
    <t>=NF($B67,"No.")</t>
  </si>
  <si>
    <t>=NF($B68,"No.")</t>
  </si>
  <si>
    <t>=NF($B69,"No.")</t>
  </si>
  <si>
    <t>=NF($B70,"No.")</t>
  </si>
  <si>
    <t>=NF($B71,"No.")</t>
  </si>
  <si>
    <t>=NF($B72,"No.")</t>
  </si>
  <si>
    <t>=NF($B73,"No.")</t>
  </si>
  <si>
    <t>=NF($B74,"No.")</t>
  </si>
  <si>
    <t>=NF($B75,"No.")</t>
  </si>
  <si>
    <t>=NF($B76,"No.")</t>
  </si>
  <si>
    <t>=NF($B77,"No.")</t>
  </si>
  <si>
    <t>=NF($B78,"No.")</t>
  </si>
  <si>
    <t>=NF($B79,"No.")</t>
  </si>
  <si>
    <t>=NF($B80,"No.")</t>
  </si>
  <si>
    <t>=NF($B81,"No.")</t>
  </si>
  <si>
    <t>=NF($B82,"No.")</t>
  </si>
  <si>
    <t>=NF($B83,"No.")</t>
  </si>
  <si>
    <t>=NF($B84,"No.")</t>
  </si>
  <si>
    <t>=NF($B85,"No.")</t>
  </si>
  <si>
    <t>=NF($B86,"No.")</t>
  </si>
  <si>
    <t>=NF($B87,"No.")</t>
  </si>
  <si>
    <t>=NF($B88,"No.")</t>
  </si>
  <si>
    <t>=NF($B89,"No.")</t>
  </si>
  <si>
    <t>=NF($B90,"No.")</t>
  </si>
  <si>
    <t>=NF($B91,"No.")</t>
  </si>
  <si>
    <t>=NF($B92,"No.")</t>
  </si>
  <si>
    <t>=NF($B93,"No.")</t>
  </si>
  <si>
    <t>=NF($B94,"No.")</t>
  </si>
  <si>
    <t>=NF($B95,"No.")</t>
  </si>
  <si>
    <t>=NF($B96,"No.")</t>
  </si>
  <si>
    <t>=NF($B97,"No.")</t>
  </si>
  <si>
    <t>=NF($B98,"No.")</t>
  </si>
  <si>
    <t>=NF($B99,"No.")</t>
  </si>
  <si>
    <t>=NF($B100,"No.")</t>
  </si>
  <si>
    <t>=NF($B101,"No.")</t>
  </si>
  <si>
    <t>=NF($B102,"No.")</t>
  </si>
  <si>
    <t>=NF($B103,"No.")</t>
  </si>
  <si>
    <t>=NF($B104,"No.")</t>
  </si>
  <si>
    <t>=NF($B105,"No.")</t>
  </si>
  <si>
    <t>=NF($B106,"No.")</t>
  </si>
  <si>
    <t>=NF($B107,"No.")</t>
  </si>
  <si>
    <t>=NF($B108,"No.")</t>
  </si>
  <si>
    <t>=NF($B109,"No.")</t>
  </si>
  <si>
    <t>=NF($B110,"No.")</t>
  </si>
  <si>
    <t>=NF($B111,"No.")</t>
  </si>
  <si>
    <t>=NF($B112,"No.")</t>
  </si>
  <si>
    <t>=NF($B113,"No.")</t>
  </si>
  <si>
    <t>=NF($B114,"No.")</t>
  </si>
  <si>
    <t>=NF($B115,"No.")</t>
  </si>
  <si>
    <t>=NF($B116,"No.")</t>
  </si>
  <si>
    <t>=NF($B117,"No.")</t>
  </si>
  <si>
    <t>=NF($B118,"No.")</t>
  </si>
  <si>
    <t>=NF($B119,"No.")</t>
  </si>
  <si>
    <t>=NF($B120,"No.")</t>
  </si>
  <si>
    <t>=NF($B121,"No.")</t>
  </si>
  <si>
    <t>=NF($B122,"No.")</t>
  </si>
  <si>
    <t>=NF($B123,"No.")</t>
  </si>
  <si>
    <t>=NF($B124,"No.")</t>
  </si>
  <si>
    <t>=NF($B125,"No.")</t>
  </si>
  <si>
    <t>=NF($B126,"No.")</t>
  </si>
  <si>
    <t>=NF($B127,"No.")</t>
  </si>
  <si>
    <t>=NF($B128,"No.")</t>
  </si>
  <si>
    <t>=NF($B129,"No.")</t>
  </si>
  <si>
    <t>=NF($B130,"No.")</t>
  </si>
  <si>
    <t>=NF($B131,"No.")</t>
  </si>
  <si>
    <t>=NF($B132,"No.")</t>
  </si>
  <si>
    <t>=NF($B133,"No.")</t>
  </si>
  <si>
    <t>=NF($B134,"No.")</t>
  </si>
  <si>
    <t>=NF($B135,"No.")</t>
  </si>
  <si>
    <t>=NF($B136,"No.")</t>
  </si>
  <si>
    <t>=NF($B137,"No.")</t>
  </si>
  <si>
    <t>=NF($B138,"No.")</t>
  </si>
  <si>
    <t>=NF($B139,"No.")</t>
  </si>
  <si>
    <t>=NF($B140,"No.")</t>
  </si>
  <si>
    <t>=NF($B141,"No.")</t>
  </si>
  <si>
    <t>=NF($B142,"No.")</t>
  </si>
  <si>
    <t>=NF($B143,"No.")</t>
  </si>
  <si>
    <t>=NF($B144,"No.")</t>
  </si>
  <si>
    <t>=NF($B145,"No.")</t>
  </si>
  <si>
    <t>=NF($B146,"No.")</t>
  </si>
  <si>
    <t>=NF($B147,"No.")</t>
  </si>
  <si>
    <t>=NF($B148,"No.")</t>
  </si>
  <si>
    <t>=NF($B149,"No.")</t>
  </si>
  <si>
    <t>=NF($B150,"No.")</t>
  </si>
  <si>
    <t>=NF($B151,"No.")</t>
  </si>
  <si>
    <t>=NF($B152,"No.")</t>
  </si>
  <si>
    <t>=NF($B153,"No.")</t>
  </si>
  <si>
    <t>=NF($B154,"No.")</t>
  </si>
  <si>
    <t>=NF($B155,"No.")</t>
  </si>
  <si>
    <t>=NF($B156,"No.")</t>
  </si>
  <si>
    <t>=NF($B157,"No.")</t>
  </si>
  <si>
    <t>=NF($B158,"No.")</t>
  </si>
  <si>
    <t>=NF($B159,"No.")</t>
  </si>
  <si>
    <t>=NF($B160,"No.")</t>
  </si>
  <si>
    <t>=NF($B161,"No.")</t>
  </si>
  <si>
    <t>=NF($B162,"No.")</t>
  </si>
  <si>
    <t>=NF($B163,"No.")</t>
  </si>
  <si>
    <t>=NF($B164,"No.")</t>
  </si>
  <si>
    <t>=NF($B165,"No.")</t>
  </si>
  <si>
    <t>=NF($B166,"No.")</t>
  </si>
  <si>
    <t>=NF($B167,"No.")</t>
  </si>
  <si>
    <t>=NF($B168,"No.")</t>
  </si>
  <si>
    <t>=NF($B169,"No.")</t>
  </si>
  <si>
    <t>=NF($B170,"No.")</t>
  </si>
  <si>
    <t>=NF($B171,"No.")</t>
  </si>
  <si>
    <t>=NF($B172,"No.")</t>
  </si>
  <si>
    <t>=NF($B173,"No.")</t>
  </si>
  <si>
    <t>=NF($B174,"No.")</t>
  </si>
  <si>
    <t>=NF($B175,"No.")</t>
  </si>
  <si>
    <t>=NF($B176,"No.")</t>
  </si>
  <si>
    <t>=NF($B177,"No.")</t>
  </si>
  <si>
    <t>=NF($B178,"No.")</t>
  </si>
  <si>
    <t>=NF($B179,"No.")</t>
  </si>
  <si>
    <t>=NF($B180,"No.")</t>
  </si>
  <si>
    <t>=NF($B181,"No.")</t>
  </si>
  <si>
    <t>=NF($B182,"No.")</t>
  </si>
  <si>
    <t>=NF($B183,"No.")</t>
  </si>
  <si>
    <t>=NF($B184,"No.")</t>
  </si>
  <si>
    <t>=NF($B185,"No.")</t>
  </si>
  <si>
    <t>=NF($B186,"No.")</t>
  </si>
  <si>
    <t>=NF($B187,"No.")</t>
  </si>
  <si>
    <t>=NF($B188,"No.")</t>
  </si>
  <si>
    <t>=NF($B189,"No.")</t>
  </si>
  <si>
    <t>=NF($B190,"No.")</t>
  </si>
  <si>
    <t>=NF($B191,"No.")</t>
  </si>
  <si>
    <t>=NF($B192,"No.")</t>
  </si>
  <si>
    <t>=NF($B193,"No.")</t>
  </si>
  <si>
    <t>=NF($B194,"No.")</t>
  </si>
  <si>
    <t>=NF($B195,"No.")</t>
  </si>
  <si>
    <t>=NF($B196,"No.")</t>
  </si>
  <si>
    <t>=NF($B197,"No.")</t>
  </si>
  <si>
    <t>=NF($B198,"No.")</t>
  </si>
  <si>
    <t>=NF($B199,"No.")</t>
  </si>
  <si>
    <t>=NF($B200,"No.")</t>
  </si>
  <si>
    <t>=NF($B201,"No.")</t>
  </si>
  <si>
    <t>=NF($B202,"No.")</t>
  </si>
  <si>
    <t>=NF($B203,"No.")</t>
  </si>
  <si>
    <t>=NF($B204,"No.")</t>
  </si>
  <si>
    <t>=NF($B205,"No.")</t>
  </si>
  <si>
    <t>=NF($B206,"No.")</t>
  </si>
  <si>
    <t>=NF($B207,"No.")</t>
  </si>
  <si>
    <t>=NF($B208,"No.")</t>
  </si>
  <si>
    <t>=NF($B209,"No.")</t>
  </si>
  <si>
    <t>=NF($B210,"No.")</t>
  </si>
  <si>
    <t>=NF($B211,"No.")</t>
  </si>
  <si>
    <t>=NF($B212,"No.")</t>
  </si>
  <si>
    <t>=NF($B213,"No.")</t>
  </si>
  <si>
    <t>=NF($B214,"No.")</t>
  </si>
  <si>
    <t>=NF($B215,"No.")</t>
  </si>
  <si>
    <t>=NF($B216,"No.")</t>
  </si>
  <si>
    <t>=NF($B217,"No.")</t>
  </si>
  <si>
    <t>=NF($B218,"No.")</t>
  </si>
  <si>
    <t>=NF($B219,"No.")</t>
  </si>
  <si>
    <t>=NF($B220,"No.")</t>
  </si>
  <si>
    <t>=NF($B221,"No.")</t>
  </si>
  <si>
    <t>=NF($B222,"No.")</t>
  </si>
  <si>
    <t>=NF($B223,"No.")</t>
  </si>
  <si>
    <t>=NF($B224,"No.")</t>
  </si>
  <si>
    <t>=NF($B225,"No.")</t>
  </si>
  <si>
    <t>=NF($B226,"No.")</t>
  </si>
  <si>
    <t>=NF($B227,"No.")</t>
  </si>
  <si>
    <t>=NF($B228,"No.")</t>
  </si>
  <si>
    <t>=NF($B229,"No.")</t>
  </si>
  <si>
    <t>=NF($B230,"No.")</t>
  </si>
  <si>
    <t>=NF($B231,"No.")</t>
  </si>
  <si>
    <t>=NF($B232,"No.")</t>
  </si>
  <si>
    <t>=NF($B233,"No.")</t>
  </si>
  <si>
    <t>=NF($B234,"No.")</t>
  </si>
  <si>
    <t>=NF($B235,"No.")</t>
  </si>
  <si>
    <t>=NF($B236,"No.")</t>
  </si>
  <si>
    <t>=NF($B237,"No.")</t>
  </si>
  <si>
    <t>=NF($B238,"No.")</t>
  </si>
  <si>
    <t>=NF($B239,"No.")</t>
  </si>
  <si>
    <t>=NF($B240,"No.")</t>
  </si>
  <si>
    <t>=NF($B241,"No.")</t>
  </si>
  <si>
    <t>=NF($B242,"No.")</t>
  </si>
  <si>
    <t>=NF($B243,"No.")</t>
  </si>
  <si>
    <t>=NF($B244,"No.")</t>
  </si>
  <si>
    <t>=NF($B245,"No.")</t>
  </si>
  <si>
    <t>=NF($B246,"No.")</t>
  </si>
  <si>
    <t>=NF($B247,"No.")</t>
  </si>
  <si>
    <t>=NF($B248,"No.")</t>
  </si>
  <si>
    <t>=NF($B249,"No.")</t>
  </si>
  <si>
    <t>=NF($B250,"No.")</t>
  </si>
  <si>
    <t>=NF($B251,"No.")</t>
  </si>
  <si>
    <t>=NF($B252,"No.")</t>
  </si>
  <si>
    <t>=NF($B253,"No.")</t>
  </si>
  <si>
    <t>=NF($B254,"No.")</t>
  </si>
  <si>
    <t>=NF($B255,"No.")</t>
  </si>
  <si>
    <t>=NF($B256,"No.")</t>
  </si>
  <si>
    <t>=NF($B257,"No.")</t>
  </si>
  <si>
    <t>=NF($B258,"No.")</t>
  </si>
  <si>
    <t>=NF($B259,"No.")</t>
  </si>
  <si>
    <t>=NF($B260,"No.")</t>
  </si>
  <si>
    <t>=NF($B261,"No.")</t>
  </si>
  <si>
    <t>=NF($B262,"No.")</t>
  </si>
  <si>
    <t>=NF($B263,"No.")</t>
  </si>
  <si>
    <t>=NF($B264,"No.")</t>
  </si>
  <si>
    <t>=NF($B265,"No.")</t>
  </si>
  <si>
    <t>=NF($B266,"No.")</t>
  </si>
  <si>
    <t>=NF($B267,"No.")</t>
  </si>
  <si>
    <t>=NF($B268,"No.")</t>
  </si>
  <si>
    <t>=NF($B269,"No.")</t>
  </si>
  <si>
    <t>=NF($B270,"No.")</t>
  </si>
  <si>
    <t>=NF($B271,"No.")</t>
  </si>
  <si>
    <t>=NF($B272,"No.")</t>
  </si>
  <si>
    <t>=NF($B273,"No.")</t>
  </si>
  <si>
    <t>=NF($B274,"No.")</t>
  </si>
  <si>
    <t>=NF($B275,"No.")</t>
  </si>
  <si>
    <t>=NF($B276,"No.")</t>
  </si>
  <si>
    <t>=NF($B277,"No.")</t>
  </si>
  <si>
    <t>=NF($B278,"No.")</t>
  </si>
  <si>
    <t>=NF($B279,"No.")</t>
  </si>
  <si>
    <t>=NF($B280,"No.")</t>
  </si>
  <si>
    <t>=NF($B281,"No.")</t>
  </si>
  <si>
    <t>=NF($B282,"No.")</t>
  </si>
  <si>
    <t>=NF($B283,"No.")</t>
  </si>
  <si>
    <t>=NF($B284,"No.")</t>
  </si>
  <si>
    <t>=NF($B285,"No.")</t>
  </si>
  <si>
    <t>=NF($B286,"No.")</t>
  </si>
  <si>
    <t>=NF($B287,"No.")</t>
  </si>
  <si>
    <t>=NF($B288,"No.")</t>
  </si>
  <si>
    <t>=NF($B289,"No.")</t>
  </si>
  <si>
    <t>=NF($B290,"No.")</t>
  </si>
  <si>
    <t>=NF($B291,"No.")</t>
  </si>
  <si>
    <t>=NF($B292,"No.")</t>
  </si>
  <si>
    <t>=NF($B293,"No.")</t>
  </si>
  <si>
    <t>=NF($B294,"No.")</t>
  </si>
  <si>
    <t>=NF($B295,"No.")</t>
  </si>
  <si>
    <t>=NF($B296,"No.")</t>
  </si>
  <si>
    <t>=NF($B297,"No.")</t>
  </si>
  <si>
    <t>=NF($B298,"No.")</t>
  </si>
  <si>
    <t>=NF($B299,"No.")</t>
  </si>
  <si>
    <t>=NF($B300,"No.")</t>
  </si>
  <si>
    <t>=NF($B301,"No.")</t>
  </si>
  <si>
    <t>=NF($B302,"No.")</t>
  </si>
  <si>
    <t>=NF($B303,"No.")</t>
  </si>
  <si>
    <t>=NF($B304,"No.")</t>
  </si>
  <si>
    <t>=NF($B305,"No.")</t>
  </si>
  <si>
    <t>=NF($B306,"No.")</t>
  </si>
  <si>
    <t>=NF($B307,"No.")</t>
  </si>
  <si>
    <t>=NF($B308,"No.")</t>
  </si>
  <si>
    <t>=NF($B309,"No.")</t>
  </si>
  <si>
    <t>=NF($B310,"No.")</t>
  </si>
  <si>
    <t>=NF($B311,"No.")</t>
  </si>
  <si>
    <t>=NF($B312,"No.")</t>
  </si>
  <si>
    <t>=NF($B313,"No.")</t>
  </si>
  <si>
    <t>=NF($B314,"No.")</t>
  </si>
  <si>
    <t>=NF($B315,"No.")</t>
  </si>
  <si>
    <t>=NF($B316,"No.")</t>
  </si>
  <si>
    <t>=NF($B317,"No.")</t>
  </si>
  <si>
    <t>=NF($B318,"No.")</t>
  </si>
  <si>
    <t>=NF($B319,"No.")</t>
  </si>
  <si>
    <t>=NF($B320,"No.")</t>
  </si>
  <si>
    <t>=NF($B321,"No.")</t>
  </si>
  <si>
    <t>=NF($B322,"No.")</t>
  </si>
  <si>
    <t>=NF($B323,"No.")</t>
  </si>
  <si>
    <t>=NF($B324,"No.")</t>
  </si>
  <si>
    <t>=NF($B325,"No.")</t>
  </si>
  <si>
    <t>=NF($B326,"No.")</t>
  </si>
  <si>
    <t>=NF($B327,"No.")</t>
  </si>
  <si>
    <t>=NF($B328,"No.")</t>
  </si>
  <si>
    <t>=NF($B329,"No.")</t>
  </si>
  <si>
    <t>=NF($B330,"No.")</t>
  </si>
  <si>
    <t>=NF($B331,"No.")</t>
  </si>
  <si>
    <t>=NF($B332,"No.")</t>
  </si>
  <si>
    <t>=NF($B333,"No.")</t>
  </si>
  <si>
    <t>=NF($B334,"No.")</t>
  </si>
  <si>
    <t>=NF($B335,"No.")</t>
  </si>
  <si>
    <t>=NF($B336,"No.")</t>
  </si>
  <si>
    <t>=NF($B337,"No.")</t>
  </si>
  <si>
    <t>=NF($B338,"No.")</t>
  </si>
  <si>
    <t>=NF($B339,"No.")</t>
  </si>
  <si>
    <t>=NF($B340,"No.")</t>
  </si>
  <si>
    <t>=NF($B341,"No.")</t>
  </si>
  <si>
    <t>=NF($B342,"No.")</t>
  </si>
  <si>
    <t>=NF($B343,"No.")</t>
  </si>
  <si>
    <t>=NF($B344,"No.")</t>
  </si>
  <si>
    <t>=NF($B345,"No.")</t>
  </si>
  <si>
    <t>=NF($B346,"No.")</t>
  </si>
  <si>
    <t>=NF($B347,"No.")</t>
  </si>
  <si>
    <t>=NF($B348,"No.")</t>
  </si>
  <si>
    <t>=NF($B349,"No.")</t>
  </si>
  <si>
    <t>=NF($B350,"No.")</t>
  </si>
  <si>
    <t>=NF($B351,"No.")</t>
  </si>
  <si>
    <t>=NF($B352,"No.")</t>
  </si>
  <si>
    <t>=NF($B353,"No.")</t>
  </si>
  <si>
    <t>=NF($B354,"No.")</t>
  </si>
  <si>
    <t>=NF($B355,"No.")</t>
  </si>
  <si>
    <t>=NF($B356,"No.")</t>
  </si>
  <si>
    <t>=NF($B357,"No.")</t>
  </si>
  <si>
    <t>=NF($B358,"No.")</t>
  </si>
  <si>
    <t>=NF($B359,"No.")</t>
  </si>
  <si>
    <t>=NF($B360,"No.")</t>
  </si>
  <si>
    <t>=NF($B361,"No.")</t>
  </si>
  <si>
    <t>=NF($B362,"No.")</t>
  </si>
  <si>
    <t>=NF($B363,"No.")</t>
  </si>
  <si>
    <t>=NF($B364,"No.")</t>
  </si>
  <si>
    <t>=NF($B365,"No.")</t>
  </si>
  <si>
    <t>=NF($B366,"No.")</t>
  </si>
  <si>
    <t>=NF($B367,"No.")</t>
  </si>
  <si>
    <t>=NF($B368,"No.")</t>
  </si>
  <si>
    <t>=NF($B369,"No.")</t>
  </si>
  <si>
    <t>=NF($B370,"No.")</t>
  </si>
  <si>
    <t>=NF($B371,"No.")</t>
  </si>
  <si>
    <t>=NF($B372,"No.")</t>
  </si>
  <si>
    <t>=NF($B373,"No.")</t>
  </si>
  <si>
    <t>=NF($B374,"No.")</t>
  </si>
  <si>
    <t>=NF($B375,"No.")</t>
  </si>
  <si>
    <t>=NF($B376,"No.")</t>
  </si>
  <si>
    <t>=NF($B377,"No.")</t>
  </si>
  <si>
    <t>=NF($B378,"No.")</t>
  </si>
  <si>
    <t>=NF($B379,"No.")</t>
  </si>
  <si>
    <t>=NF($B380,"No.")</t>
  </si>
  <si>
    <t>=NF($B381,"No.")</t>
  </si>
  <si>
    <t>=NF($B382,"No.")</t>
  </si>
  <si>
    <t>=NF($B383,"No.")</t>
  </si>
  <si>
    <t>=NF($B384,"No.")</t>
  </si>
  <si>
    <t>=NF($B385,"No.")</t>
  </si>
  <si>
    <t>=NF($B386,"No.")</t>
  </si>
  <si>
    <t>=NF($B387,"No.")</t>
  </si>
  <si>
    <t>=NF($B388,"No.")</t>
  </si>
  <si>
    <t>=NF($B389,"No.")</t>
  </si>
  <si>
    <t>=NF($B390,"No.")</t>
  </si>
  <si>
    <t>=NF($B391,"No.")</t>
  </si>
  <si>
    <t>=NF($B392,"No.")</t>
  </si>
  <si>
    <t>=NF($B393,"No.")</t>
  </si>
  <si>
    <t>=NF($B394,"No.")</t>
  </si>
  <si>
    <t>=NF($B395,"No.")</t>
  </si>
  <si>
    <t>=NF($B396,"No.")</t>
  </si>
  <si>
    <t>=NF($B397,"No.")</t>
  </si>
  <si>
    <t>=NF($B398,"No.")</t>
  </si>
  <si>
    <t>=NF($B399,"No.")</t>
  </si>
  <si>
    <t>=NF($B400,"No.")</t>
  </si>
  <si>
    <t>=NF($B401,"No.")</t>
  </si>
  <si>
    <t>=NF($B402,"No.")</t>
  </si>
  <si>
    <t>=NF($B403,"No.")</t>
  </si>
  <si>
    <t>=NF($B404,"No.")</t>
  </si>
  <si>
    <t>=NF($B405,"No.")</t>
  </si>
  <si>
    <t>=NF($B406,"No.")</t>
  </si>
  <si>
    <t>=NF($B407,"No.")</t>
  </si>
  <si>
    <t>=NF($B408,"No.")</t>
  </si>
  <si>
    <t>=NF($B409,"No.")</t>
  </si>
  <si>
    <t>=NF($B410,"No.")</t>
  </si>
  <si>
    <t>=NF($B411,"No.")</t>
  </si>
  <si>
    <t>=NF($B412,"No.")</t>
  </si>
  <si>
    <t>=NF($B413,"No.")</t>
  </si>
  <si>
    <t>=NF($B414,"No.")</t>
  </si>
  <si>
    <t>=NF($B415,"No.")</t>
  </si>
  <si>
    <t>=NF($B416,"No.")</t>
  </si>
  <si>
    <t>=NF($B417,"No.")</t>
  </si>
  <si>
    <t>=NF($B418,"No.")</t>
  </si>
  <si>
    <t>=NF($B419,"No.")</t>
  </si>
  <si>
    <t>=NF($B420,"No.")</t>
  </si>
  <si>
    <t>=NF($B421,"No.")</t>
  </si>
  <si>
    <t>=NF($B422,"No.")</t>
  </si>
  <si>
    <t>=NF($B423,"No.")</t>
  </si>
  <si>
    <t>=NF($B424,"No.")</t>
  </si>
  <si>
    <t>=NF($B425,"No.")</t>
  </si>
  <si>
    <t>=NF($B426,"No.")</t>
  </si>
  <si>
    <t>=NF($B427,"No.")</t>
  </si>
  <si>
    <t>=NF($B428,"No.")</t>
  </si>
  <si>
    <t>=NF($B429,"No.")</t>
  </si>
  <si>
    <t>=NF($B430,"No.")</t>
  </si>
  <si>
    <t>=NF($B431,"No.")</t>
  </si>
  <si>
    <t>=NF($B432,"No.")</t>
  </si>
  <si>
    <t>=NF($B433,"No.")</t>
  </si>
  <si>
    <t>=NF($B434,"No.")</t>
  </si>
  <si>
    <t>=NF($B435,"No.")</t>
  </si>
  <si>
    <t>=NF($B436,"No.")</t>
  </si>
  <si>
    <t>=NF($B437,"No.")</t>
  </si>
  <si>
    <t>=NF($B438,"No.")</t>
  </si>
  <si>
    <t>=NF($B439,"No.")</t>
  </si>
  <si>
    <t>=NF($B440,"No.")</t>
  </si>
  <si>
    <t>=NF($B441,"No.")</t>
  </si>
  <si>
    <t>=NF($B442,"No.")</t>
  </si>
  <si>
    <t>=NF($B443,"No.")</t>
  </si>
  <si>
    <t>=NF($B444,"No.")</t>
  </si>
  <si>
    <t>=NF($B445,"No.")</t>
  </si>
  <si>
    <t>=NF($B446,"No.")</t>
  </si>
  <si>
    <t>=NF($B447,"No.")</t>
  </si>
  <si>
    <t>=NF($B448,"No.")</t>
  </si>
  <si>
    <t>=NF($B449,"No.")</t>
  </si>
  <si>
    <t>=NF($B450,"No.")</t>
  </si>
  <si>
    <t>=NF($B451,"No.")</t>
  </si>
  <si>
    <t>=NF($B452,"No.")</t>
  </si>
  <si>
    <t>=NF($B453,"No.")</t>
  </si>
  <si>
    <t>=NF($B454,"No.")</t>
  </si>
  <si>
    <t>=NF($B455,"No.")</t>
  </si>
  <si>
    <t>=NF($B456,"No.")</t>
  </si>
  <si>
    <t>=NF($B457,"No.")</t>
  </si>
  <si>
    <t>=NF($B458,"No.")</t>
  </si>
  <si>
    <t>=NF($B459,"No.")</t>
  </si>
  <si>
    <t>=NF($B460,"No.")</t>
  </si>
  <si>
    <t>=NF($B461,"No.")</t>
  </si>
  <si>
    <t>=NF($B462,"No.")</t>
  </si>
  <si>
    <t>=NF($B463,"No.")</t>
  </si>
  <si>
    <t>=NF($B464,"No.")</t>
  </si>
  <si>
    <t>=NF($B465,"No.")</t>
  </si>
  <si>
    <t>=NF($B466,"No.")</t>
  </si>
  <si>
    <t>=NF($B467,"No.")</t>
  </si>
  <si>
    <t>=NF($B468,"No.")</t>
  </si>
  <si>
    <t>=NF($B469,"No.")</t>
  </si>
  <si>
    <t>=NF($B470,"No.")</t>
  </si>
  <si>
    <t>=NF($B471,"No.")</t>
  </si>
  <si>
    <t>=NF($B472,"No.")</t>
  </si>
  <si>
    <t>=NF($B473,"No.")</t>
  </si>
  <si>
    <t>=NF($B474,"No.")</t>
  </si>
  <si>
    <t>=NF($B475,"No.")</t>
  </si>
  <si>
    <t>=NF($B476,"No.")</t>
  </si>
  <si>
    <t>=NF($B477,"No.")</t>
  </si>
  <si>
    <t>=NF($B478,"No.")</t>
  </si>
  <si>
    <t>=NF($B479,"No.")</t>
  </si>
  <si>
    <t>=NF($B480,"No.")</t>
  </si>
  <si>
    <t>=NF($B481,"No.")</t>
  </si>
  <si>
    <t>=NF($B482,"No.")</t>
  </si>
  <si>
    <t>=NF($B483,"No.")</t>
  </si>
  <si>
    <t>=NF($B484,"No.")</t>
  </si>
  <si>
    <t>=NF($B485,"No.")</t>
  </si>
  <si>
    <t>=NF($B486,"No.")</t>
  </si>
  <si>
    <t>=NF($B487,"No.")</t>
  </si>
  <si>
    <t>=NF($B488,"No.")</t>
  </si>
  <si>
    <t>=NF($B489,"No.")</t>
  </si>
  <si>
    <t>=NF($B490,"No.")</t>
  </si>
  <si>
    <t>=NF($B491,"No.")</t>
  </si>
  <si>
    <t>=NF($B492,"No.")</t>
  </si>
  <si>
    <t>=NF($B493,"No.")</t>
  </si>
  <si>
    <t>=NF($B494,"No.")</t>
  </si>
  <si>
    <t>=NF($B495,"No.")</t>
  </si>
  <si>
    <t>=NF($B496,"No.")</t>
  </si>
  <si>
    <t>=NF($B497,"No.")</t>
  </si>
  <si>
    <t>=NF($B498,"No.")</t>
  </si>
  <si>
    <t>=NF($B499,"No.")</t>
  </si>
  <si>
    <t>=NF($B500,"No.")</t>
  </si>
  <si>
    <t>=NF($B501,"No.")</t>
  </si>
  <si>
    <t>=NF($B502,"No.")</t>
  </si>
  <si>
    <t>=NF($B503,"No.")</t>
  </si>
  <si>
    <t>=NF($B504,"No.")</t>
  </si>
  <si>
    <t>=NF($B505,"No.")</t>
  </si>
  <si>
    <t>=NF($B506,"No.")</t>
  </si>
  <si>
    <t>=NF($B507,"No.")</t>
  </si>
  <si>
    <t>=NF($B508,"No.")</t>
  </si>
  <si>
    <t>=NF($B509,"No.")</t>
  </si>
  <si>
    <t>=NF($B510,"No.")</t>
  </si>
  <si>
    <t>=NF($B511,"No.")</t>
  </si>
  <si>
    <t>=NF($B512,"No.")</t>
  </si>
  <si>
    <t>=NF($B513,"No.")</t>
  </si>
  <si>
    <t>=NF($B514,"No.")</t>
  </si>
  <si>
    <t>=NF($B515,"No.")</t>
  </si>
  <si>
    <t>=NF($B516,"No.")</t>
  </si>
  <si>
    <t>=NF($B517,"No.")</t>
  </si>
  <si>
    <t>=NF($B518,"No.")</t>
  </si>
  <si>
    <t>=NF($B519,"No.")</t>
  </si>
  <si>
    <t>=NF($B520,"No.")</t>
  </si>
  <si>
    <t>=NF($B521,"No.")</t>
  </si>
  <si>
    <t>=NF($B522,"No.")</t>
  </si>
  <si>
    <t>=NF($B523,"No.")</t>
  </si>
  <si>
    <t>=NF($B524,"No.")</t>
  </si>
  <si>
    <t>=NF($B525,"No.")</t>
  </si>
  <si>
    <t>=NF($B526,"No.")</t>
  </si>
  <si>
    <t>=NF($B527,"No.")</t>
  </si>
  <si>
    <t>=NF($B528,"No.")</t>
  </si>
  <si>
    <t>=NF($B529,"No.")</t>
  </si>
  <si>
    <t>=NF($B530,"No.")</t>
  </si>
  <si>
    <t>=NF($B531,"No.")</t>
  </si>
  <si>
    <t>=NF($B532,"No.")</t>
  </si>
  <si>
    <t>=NF($B533,"No.")</t>
  </si>
  <si>
    <t>=NF($B534,"No.")</t>
  </si>
  <si>
    <t>=NF($B535,"No.")</t>
  </si>
  <si>
    <t>=NF($B536,"No.")</t>
  </si>
  <si>
    <t>=NF($B537,"No.")</t>
  </si>
  <si>
    <t>=NF($B538,"No.")</t>
  </si>
  <si>
    <t>=NF($B539,"No.")</t>
  </si>
  <si>
    <t>=NF($B540,"No.")</t>
  </si>
  <si>
    <t>=NF($B541,"No.")</t>
  </si>
  <si>
    <t>=NF($B542,"No.")</t>
  </si>
  <si>
    <t>=NF($B543,"No.")</t>
  </si>
  <si>
    <t>=NF($B544,"No.")</t>
  </si>
  <si>
    <t>=NF($B545,"No.")</t>
  </si>
  <si>
    <t>=NF($B546,"No.")</t>
  </si>
  <si>
    <t>=NF($B547,"No.")</t>
  </si>
  <si>
    <t>=NF($B548,"No.")</t>
  </si>
  <si>
    <t>=NF($B549,"No.")</t>
  </si>
  <si>
    <t>=NF($B550,"No.")</t>
  </si>
  <si>
    <t>=NF($B551,"No.")</t>
  </si>
  <si>
    <t>=NF($B552,"No.")</t>
  </si>
  <si>
    <t>=NF($B553,"No.")</t>
  </si>
  <si>
    <t>=NF($B554,"No.")</t>
  </si>
  <si>
    <t>=NF($B555,"No.")</t>
  </si>
  <si>
    <t>=NF($B556,"No.")</t>
  </si>
  <si>
    <t>=NF($B557,"No.")</t>
  </si>
  <si>
    <t>=NF($B558,"No.")</t>
  </si>
  <si>
    <t>=NF($B559,"No.")</t>
  </si>
  <si>
    <t>=NF($B560,"No.")</t>
  </si>
  <si>
    <t>=NF($B561,"No.")</t>
  </si>
  <si>
    <t>=NF($B562,"No.")</t>
  </si>
  <si>
    <t>=NF($B563,"No.")</t>
  </si>
  <si>
    <t>=NF($B564,"No.")</t>
  </si>
  <si>
    <t>=NF($B565,"No.")</t>
  </si>
  <si>
    <t>=NF($B566,"No.")</t>
  </si>
  <si>
    <t>=NF($B567,"No.")</t>
  </si>
  <si>
    <t>=NF($B568,"No.")</t>
  </si>
  <si>
    <t>=NF($B569,"No.")</t>
  </si>
  <si>
    <t>=NF($B570,"No.")</t>
  </si>
  <si>
    <t>=NF($B571,"No.")</t>
  </si>
  <si>
    <t>=NF($B572,"No.")</t>
  </si>
  <si>
    <t>=NF($B573,"No.")</t>
  </si>
  <si>
    <t>=NF($B574,"No.")</t>
  </si>
  <si>
    <t>=NF($B575,"No.")</t>
  </si>
  <si>
    <t>=NF($B576,"No.")</t>
  </si>
  <si>
    <t>=NF($B577,"No.")</t>
  </si>
  <si>
    <t>=NF($B578,"No.")</t>
  </si>
  <si>
    <t>=NF($B579,"No.")</t>
  </si>
  <si>
    <t>=NF($B580,"No.")</t>
  </si>
  <si>
    <t>=NF($B581,"No.")</t>
  </si>
  <si>
    <t>=NF($B582,"No.")</t>
  </si>
  <si>
    <t>=NF($B583,"No.")</t>
  </si>
  <si>
    <t>=NF($B584,"No.")</t>
  </si>
  <si>
    <t>=NF($B585,"No.")</t>
  </si>
  <si>
    <t>=NF($B586,"No.")</t>
  </si>
  <si>
    <t>=NF($B587,"No.")</t>
  </si>
  <si>
    <t>=NF($B588,"No.")</t>
  </si>
  <si>
    <t>=NF($B589,"No.")</t>
  </si>
  <si>
    <t>=NF($B590,"No.")</t>
  </si>
  <si>
    <t>=NF($B591,"No.")</t>
  </si>
  <si>
    <t>=NF($B592,"No.")</t>
  </si>
  <si>
    <t>=NF($B593,"No.")</t>
  </si>
  <si>
    <t>=NF($B594,"No.")</t>
  </si>
  <si>
    <t>=NF($B595,"No.")</t>
  </si>
  <si>
    <t>=NF($B596,"No.")</t>
  </si>
  <si>
    <t>=NF($B597,"No.")</t>
  </si>
  <si>
    <t>=NF($B598,"No.")</t>
  </si>
  <si>
    <t>=NF($B599,"No.")</t>
  </si>
  <si>
    <t>=NF($B600,"No.")</t>
  </si>
  <si>
    <t>=NF($B601,"No.")</t>
  </si>
  <si>
    <t>=NF($B602,"No.")</t>
  </si>
  <si>
    <t>=NF($B603,"No.")</t>
  </si>
  <si>
    <t>=NF($B604,"No.")</t>
  </si>
  <si>
    <t>=NF($B605,"No.")</t>
  </si>
  <si>
    <t>=NF($B606,"No.")</t>
  </si>
  <si>
    <t>=NF($B607,"No.")</t>
  </si>
  <si>
    <t>=NF($B608,"No.")</t>
  </si>
  <si>
    <t>=NF($B609,"No.")</t>
  </si>
  <si>
    <t>=NF($B610,"No.")</t>
  </si>
  <si>
    <t>=NF($B611,"No.")</t>
  </si>
  <si>
    <t>=NF($B612,"No.")</t>
  </si>
  <si>
    <t>=NF($B613,"No.")</t>
  </si>
  <si>
    <t>=NF($B614,"No.")</t>
  </si>
  <si>
    <t>=NF($B615,"No.")</t>
  </si>
  <si>
    <t>=NF($B616,"No.")</t>
  </si>
  <si>
    <t>=NF($B617,"No.")</t>
  </si>
  <si>
    <t>=NF($B618,"No.")</t>
  </si>
  <si>
    <t>=NF($B619,"No.")</t>
  </si>
  <si>
    <t>=NF($B620,"No.")</t>
  </si>
  <si>
    <t>=NF($B621,"No.")</t>
  </si>
  <si>
    <t>=NF($B622,"No.")</t>
  </si>
  <si>
    <t>=NF($B623,"No.")</t>
  </si>
  <si>
    <t>=NF($B624,"No.")</t>
  </si>
  <si>
    <t>=NF($B625,"No.")</t>
  </si>
  <si>
    <t>=NF($B626,"No.")</t>
  </si>
  <si>
    <t>=NF($B627,"No.")</t>
  </si>
  <si>
    <t>=NF($B628,"No.")</t>
  </si>
  <si>
    <t>=NF($B629,"No.")</t>
  </si>
  <si>
    <t>=NF($B630,"No.")</t>
  </si>
  <si>
    <t>=NF($B631,"No.")</t>
  </si>
  <si>
    <t>=NF($B632,"No.")</t>
  </si>
  <si>
    <t>=NF($B633,"No.")</t>
  </si>
  <si>
    <t>=NF($B634,"No.")</t>
  </si>
  <si>
    <t>=NF($B635,"No.")</t>
  </si>
  <si>
    <t>=NF($B636,"No.")</t>
  </si>
  <si>
    <t>=NF($B637,"No.")</t>
  </si>
  <si>
    <t>=NF($B638,"No.")</t>
  </si>
  <si>
    <t>=NF($B639,"No.")</t>
  </si>
  <si>
    <t>=NF($B640,"No.")</t>
  </si>
  <si>
    <t>=NF($B641,"No.")</t>
  </si>
  <si>
    <t>=NF($B642,"No.")</t>
  </si>
  <si>
    <t>=NF($B643,"No.")</t>
  </si>
  <si>
    <t>=NF($B644,"No.")</t>
  </si>
  <si>
    <t>=NF($B645,"No.")</t>
  </si>
  <si>
    <t>=NF($B646,"No.")</t>
  </si>
  <si>
    <t>=NF($B647,"No.")</t>
  </si>
  <si>
    <t>=NF($B648,"No.")</t>
  </si>
  <si>
    <t>=NF($B649,"No.")</t>
  </si>
  <si>
    <t>=NF($B650,"No.")</t>
  </si>
  <si>
    <t>=NF($B651,"No.")</t>
  </si>
  <si>
    <t>=NF($B652,"No.")</t>
  </si>
  <si>
    <t>=NF($B653,"No.")</t>
  </si>
  <si>
    <t>=NF($B654,"No.")</t>
  </si>
  <si>
    <t>=NF($B655,"No.")</t>
  </si>
  <si>
    <t>=NF($B656,"No.")</t>
  </si>
  <si>
    <t>=NF($B657,"No.")</t>
  </si>
  <si>
    <t>=NF($B658,"No.")</t>
  </si>
  <si>
    <t>=NF($B659,"No.")</t>
  </si>
  <si>
    <t>=NF($B660,"No.")</t>
  </si>
  <si>
    <t>=NF($B661,"No.")</t>
  </si>
  <si>
    <t>=NF($B662,"No.")</t>
  </si>
  <si>
    <t>=NF($B663,"No.")</t>
  </si>
  <si>
    <t>=NF($B664,"No.")</t>
  </si>
  <si>
    <t>=NF($B665,"No.")</t>
  </si>
  <si>
    <t>=NF($B666,"No.")</t>
  </si>
  <si>
    <t>=NF($B667,"No.")</t>
  </si>
  <si>
    <t>=NF($B668,"No.")</t>
  </si>
  <si>
    <t>=NF($B669,"No.")</t>
  </si>
  <si>
    <t>=NF($B670,"No.")</t>
  </si>
  <si>
    <t>=NF($B671,"No.")</t>
  </si>
  <si>
    <t>=NF($B672,"No.")</t>
  </si>
  <si>
    <t>=NF($B673,"No.")</t>
  </si>
  <si>
    <t>=NF($B674,"No.")</t>
  </si>
  <si>
    <t>=NF($B675,"No.")</t>
  </si>
  <si>
    <t>=NF($B676,"No.")</t>
  </si>
  <si>
    <t>=NF($B677,"No.")</t>
  </si>
  <si>
    <t>=NF($B678,"No.")</t>
  </si>
  <si>
    <t>=NF($B679,"No.")</t>
  </si>
  <si>
    <t>=NF($B680,"No.")</t>
  </si>
  <si>
    <t>=NF($B681,"No.")</t>
  </si>
  <si>
    <t>=NF($B682,"No.")</t>
  </si>
  <si>
    <t>=NF($B683,"No.")</t>
  </si>
  <si>
    <t>=NF($B684,"No.")</t>
  </si>
  <si>
    <t>=NF($B685,"No.")</t>
  </si>
  <si>
    <t>=NF($B686,"No.")</t>
  </si>
  <si>
    <t>=NF($B687,"No.")</t>
  </si>
  <si>
    <t>=NF($B688,"No.")</t>
  </si>
  <si>
    <t>=NF($B689,"No.")</t>
  </si>
  <si>
    <t>=NF($B690,"No.")</t>
  </si>
  <si>
    <t>=NF($B691,"No.")</t>
  </si>
  <si>
    <t>=NF($B692,"No.")</t>
  </si>
  <si>
    <t>=NF($B693,"No.")</t>
  </si>
  <si>
    <t>=NF($B694,"No.")</t>
  </si>
  <si>
    <t>=NF($B695,"No.")</t>
  </si>
  <si>
    <t>=NF($B696,"No.")</t>
  </si>
  <si>
    <t>=NF($B697,"No.")</t>
  </si>
  <si>
    <t>=NF($B698,"No.")</t>
  </si>
  <si>
    <t>=NF($B699,"No.")</t>
  </si>
  <si>
    <t>=NF($B700,"No.")</t>
  </si>
  <si>
    <t>=NF($B701,"No.")</t>
  </si>
  <si>
    <t>=NF($B702,"No.")</t>
  </si>
  <si>
    <t>=NF($B703,"No.")</t>
  </si>
  <si>
    <t>=NF($B704,"No.")</t>
  </si>
  <si>
    <t>=NF($B705,"No.")</t>
  </si>
  <si>
    <t>=NF($B706,"No.")</t>
  </si>
  <si>
    <t>=NF($B707,"No.")</t>
  </si>
  <si>
    <t>=NF($B708,"No.")</t>
  </si>
  <si>
    <t>=NF($B709,"No.")</t>
  </si>
  <si>
    <t>=NF($B710,"No.")</t>
  </si>
  <si>
    <t>=NF($B711,"No.")</t>
  </si>
  <si>
    <t>=NF($B712,"No.")</t>
  </si>
  <si>
    <t>=NF($B713,"No.")</t>
  </si>
  <si>
    <t>=NF($B714,"No.")</t>
  </si>
  <si>
    <t>=NF($B715,"No.")</t>
  </si>
  <si>
    <t>=NF($B716,"No.")</t>
  </si>
  <si>
    <t>=NF($B717,"No.")</t>
  </si>
  <si>
    <t>=NF($B718,"No.")</t>
  </si>
  <si>
    <t>=NF($B719,"No.")</t>
  </si>
  <si>
    <t>=NF($B720,"No.")</t>
  </si>
  <si>
    <t>=NF($B721,"No.")</t>
  </si>
  <si>
    <t>=NF($B722,"No.")</t>
  </si>
  <si>
    <t>=NF($B723,"No.")</t>
  </si>
  <si>
    <t>=NF($B724,"No.")</t>
  </si>
  <si>
    <t>=NF($B725,"No.")</t>
  </si>
  <si>
    <t>=NF($B726,"No.")</t>
  </si>
  <si>
    <t>=NF($B727,"No.")</t>
  </si>
  <si>
    <t>=NF($B728,"No.")</t>
  </si>
  <si>
    <t>=NF($B729,"No.")</t>
  </si>
  <si>
    <t>=NF($B730,"No.")</t>
  </si>
  <si>
    <t>=NF($B731,"No.")</t>
  </si>
  <si>
    <t>=NF($B732,"No.")</t>
  </si>
  <si>
    <t>=NF($B733,"No.")</t>
  </si>
  <si>
    <t>=NF($B734,"No.")</t>
  </si>
  <si>
    <t>=NF($B735,"No.")</t>
  </si>
  <si>
    <t>=NF($B736,"No.")</t>
  </si>
  <si>
    <t>=NF($B737,"No.")</t>
  </si>
  <si>
    <t>=NF($B738,"No.")</t>
  </si>
  <si>
    <t>=NF($B739,"No.")</t>
  </si>
  <si>
    <t>=NF($B740,"No.")</t>
  </si>
  <si>
    <t>=NF($B741,"No.")</t>
  </si>
  <si>
    <t>=NF($B742,"No.")</t>
  </si>
  <si>
    <t>=NF($B743,"No.")</t>
  </si>
  <si>
    <t>=NF($B744,"No.")</t>
  </si>
  <si>
    <t>=NF($B745,"No.")</t>
  </si>
  <si>
    <t>=NF($B746,"No.")</t>
  </si>
  <si>
    <t>=NF($B747,"No.")</t>
  </si>
  <si>
    <t>=NF($B748,"No.")</t>
  </si>
  <si>
    <t>=NF($B749,"No.")</t>
  </si>
  <si>
    <t>=NF($B750,"No.")</t>
  </si>
  <si>
    <t>=NF($B751,"No.")</t>
  </si>
  <si>
    <t>=NF($B752,"No.")</t>
  </si>
  <si>
    <t>=NF($B753,"No.")</t>
  </si>
  <si>
    <t>=NF($B754,"No.")</t>
  </si>
  <si>
    <t>=NF($B755,"No.")</t>
  </si>
  <si>
    <t>=NF($B756,"No.")</t>
  </si>
  <si>
    <t>=NF($B757,"No.")</t>
  </si>
  <si>
    <t>=NF($B758,"No.")</t>
  </si>
  <si>
    <t>=NF($B759,"No.")</t>
  </si>
  <si>
    <t>=NF($B760,"No.")</t>
  </si>
  <si>
    <t>=NF($B761,"No.")</t>
  </si>
  <si>
    <t>=NF($B762,"No.")</t>
  </si>
  <si>
    <t>=NF($B763,"No.")</t>
  </si>
  <si>
    <t>=NF($B764,"No.")</t>
  </si>
  <si>
    <t>=NF($B765,"No.")</t>
  </si>
  <si>
    <t>=NF($B766,"No.")</t>
  </si>
  <si>
    <t>=NF($B767,"No.")</t>
  </si>
  <si>
    <t>=NF($B768,"No.")</t>
  </si>
  <si>
    <t>=NF($B769,"No.")</t>
  </si>
  <si>
    <t>=NF($B770,"No.")</t>
  </si>
  <si>
    <t>=NF($B771,"No.")</t>
  </si>
  <si>
    <t>=NF($B772,"No.")</t>
  </si>
  <si>
    <t>=NF($B773,"No.")</t>
  </si>
  <si>
    <t>=NF($B774,"No.")</t>
  </si>
  <si>
    <t>=NF($B775,"No.")</t>
  </si>
  <si>
    <t>=NF($B776,"No.")</t>
  </si>
  <si>
    <t>=NF($B777,"No.")</t>
  </si>
  <si>
    <t>=NF($B778,"No.")</t>
  </si>
  <si>
    <t>=NF($B779,"No.")</t>
  </si>
  <si>
    <t>=NF($B780,"No.")</t>
  </si>
  <si>
    <t>=NF($B781,"No.")</t>
  </si>
  <si>
    <t>=NF($B782,"No.")</t>
  </si>
  <si>
    <t>=NF($B783,"No.")</t>
  </si>
  <si>
    <t>=NF($B784,"No.")</t>
  </si>
  <si>
    <t>=NF($B785,"No.")</t>
  </si>
  <si>
    <t>=NF($B786,"No.")</t>
  </si>
  <si>
    <t>=NF($B787,"No.")</t>
  </si>
  <si>
    <t>=NF($B788,"No.")</t>
  </si>
  <si>
    <t>=NF($B789,"No.")</t>
  </si>
  <si>
    <t>=NF($B790,"No.")</t>
  </si>
  <si>
    <t>=NF($B791,"No.")</t>
  </si>
  <si>
    <t>=NF($B792,"No.")</t>
  </si>
  <si>
    <t>=NF($B793,"No.")</t>
  </si>
  <si>
    <t>=NF($B794,"No.")</t>
  </si>
  <si>
    <t>=NF($B795,"No.")</t>
  </si>
  <si>
    <t>=NF($B796,"No.")</t>
  </si>
  <si>
    <t>=NF($B797,"No.")</t>
  </si>
  <si>
    <t>=NF($B798,"No.")</t>
  </si>
  <si>
    <t>=NF($B799,"No.")</t>
  </si>
  <si>
    <t>=NF($B800,"No.")</t>
  </si>
  <si>
    <t>=NF($B801,"No.")</t>
  </si>
  <si>
    <t>=NF($B802,"No.")</t>
  </si>
  <si>
    <t>=NF($B803,"No.")</t>
  </si>
  <si>
    <t>=NF($B804,"No.")</t>
  </si>
  <si>
    <t>=NF($B805,"No.")</t>
  </si>
  <si>
    <t>=NF($B806,"No.")</t>
  </si>
  <si>
    <t>=NF($B807,"No.")</t>
  </si>
  <si>
    <t>=NF($B808,"No.")</t>
  </si>
  <si>
    <t>=NF($B809,"No.")</t>
  </si>
  <si>
    <t>=NF($B810,"No.")</t>
  </si>
  <si>
    <t>=NF($B811,"No.")</t>
  </si>
  <si>
    <t>=NF($B812,"No.")</t>
  </si>
  <si>
    <t>=NF($B813,"No.")</t>
  </si>
  <si>
    <t>=NF($B814,"No.")</t>
  </si>
  <si>
    <t>=NF($B815,"No.")</t>
  </si>
  <si>
    <t>=NF($B816,"No.")</t>
  </si>
  <si>
    <t>=NF($B817,"No.")</t>
  </si>
  <si>
    <t>=NF($B818,"No.")</t>
  </si>
  <si>
    <t>=NF($B819,"No.")</t>
  </si>
  <si>
    <t>=NF($B820,"No.")</t>
  </si>
  <si>
    <t>=NF($B821,"No.")</t>
  </si>
  <si>
    <t>=NF($B822,"No.")</t>
  </si>
  <si>
    <t>=NF($B823,"No.")</t>
  </si>
  <si>
    <t>=NF($B824,"No.")</t>
  </si>
  <si>
    <t>=NF($B825,"No.")</t>
  </si>
  <si>
    <t>=NF($B826,"No.")</t>
  </si>
  <si>
    <t>=NF($B827,"No.")</t>
  </si>
  <si>
    <t>=NF($B828,"No.")</t>
  </si>
  <si>
    <t>=NF($B829,"No.")</t>
  </si>
  <si>
    <t>=NF($B830,"No.")</t>
  </si>
  <si>
    <t>=NF($B831,"No.")</t>
  </si>
  <si>
    <t>=NF($B832,"No.")</t>
  </si>
  <si>
    <t>=NF($B833,"No.")</t>
  </si>
  <si>
    <t>=NF($B834,"No.")</t>
  </si>
  <si>
    <t>=NF($B835,"No.")</t>
  </si>
  <si>
    <t>=NF($B836,"No.")</t>
  </si>
  <si>
    <t>=NF($B837,"No.")</t>
  </si>
  <si>
    <t>=NF($B838,"No.")</t>
  </si>
  <si>
    <t>=NF($B839,"No.")</t>
  </si>
  <si>
    <t>=NF($B840,"No.")</t>
  </si>
  <si>
    <t>=NF($B841,"No.")</t>
  </si>
  <si>
    <t>=NF($B842,"No.")</t>
  </si>
  <si>
    <t>=NF($B843,"No.")</t>
  </si>
  <si>
    <t>=NF($B844,"No.")</t>
  </si>
  <si>
    <t>=NF($B845,"No.")</t>
  </si>
  <si>
    <t>=NF($B846,"No.")</t>
  </si>
  <si>
    <t>=NF($B847,"No.")</t>
  </si>
  <si>
    <t>=NF($B848,"No.")</t>
  </si>
  <si>
    <t>=NF($B849,"No.")</t>
  </si>
  <si>
    <t>=NF($B850,"No.")</t>
  </si>
  <si>
    <t>=NF($B851,"No.")</t>
  </si>
  <si>
    <t>=NF($B852,"No.")</t>
  </si>
  <si>
    <t>=NF($B853,"No.")</t>
  </si>
  <si>
    <t>=NF($B854,"No.")</t>
  </si>
  <si>
    <t>=NF($B855,"No.")</t>
  </si>
  <si>
    <t>=NF($B856,"No.")</t>
  </si>
  <si>
    <t>=NF($B857,"No.")</t>
  </si>
  <si>
    <t>=NF($B858,"No.")</t>
  </si>
  <si>
    <t>=NF($B859,"No.")</t>
  </si>
  <si>
    <t>=NF($B860,"No.")</t>
  </si>
  <si>
    <t>=NF($B861,"No.")</t>
  </si>
  <si>
    <t>=NF($B862,"No.")</t>
  </si>
  <si>
    <t>=NF($B863,"No.")</t>
  </si>
  <si>
    <t>=NF($B864,"No.")</t>
  </si>
  <si>
    <t>=NF($B865,"No.")</t>
  </si>
  <si>
    <t>=NF($B866,"No.")</t>
  </si>
  <si>
    <t>=NF($B867,"No.")</t>
  </si>
  <si>
    <t>=NF($B868,"No.")</t>
  </si>
  <si>
    <t>=NF($B869,"No.")</t>
  </si>
  <si>
    <t>=NF($B870,"No.")</t>
  </si>
  <si>
    <t>=NF($B871,"No.")</t>
  </si>
  <si>
    <t>=NF($B872,"No.")</t>
  </si>
  <si>
    <t>=NF($B873,"No.")</t>
  </si>
  <si>
    <t>=NF($B874,"No.")</t>
  </si>
  <si>
    <t>=NF($B875,"No.")</t>
  </si>
  <si>
    <t>=NF($B876,"No.")</t>
  </si>
  <si>
    <t>=NF($B877,"No.")</t>
  </si>
  <si>
    <t>=NF($B878,"No.")</t>
  </si>
  <si>
    <t>=NF($B879,"No.")</t>
  </si>
  <si>
    <t>=NF($B880,"No.")</t>
  </si>
  <si>
    <t>=NF($B881,"No.")</t>
  </si>
  <si>
    <t>=NF($B882,"No.")</t>
  </si>
  <si>
    <t>=NF($B883,"No.")</t>
  </si>
  <si>
    <t>=NF($B884,"No.")</t>
  </si>
  <si>
    <t>=NF($B885,"No.")</t>
  </si>
  <si>
    <t>=NF($B886,"No.")</t>
  </si>
  <si>
    <t>=NF($B887,"No.")</t>
  </si>
  <si>
    <t>=NF($B888,"No.")</t>
  </si>
  <si>
    <t>=NF($B889,"No.")</t>
  </si>
  <si>
    <t>=NF($B890,"No.")</t>
  </si>
  <si>
    <t>=NF($B891,"No.")</t>
  </si>
  <si>
    <t>=NF($B892,"No.")</t>
  </si>
  <si>
    <t>=NF($B893,"No.")</t>
  </si>
  <si>
    <t>=NF($B894,"No.")</t>
  </si>
  <si>
    <t>=NF($B895,"No.")</t>
  </si>
  <si>
    <t>=NF($B896,"No.")</t>
  </si>
  <si>
    <t>=NF($B897,"No.")</t>
  </si>
  <si>
    <t>=NF($B898,"No.")</t>
  </si>
  <si>
    <t>=NF($B899,"No.")</t>
  </si>
  <si>
    <t>=NF($B900,"No.")</t>
  </si>
  <si>
    <t>=NF($B901,"No.")</t>
  </si>
  <si>
    <t>=NF($B902,"No.")</t>
  </si>
  <si>
    <t>=NF($B903,"No.")</t>
  </si>
  <si>
    <t>=NF($B904,"No.")</t>
  </si>
  <si>
    <t>=NF($B905,"No.")</t>
  </si>
  <si>
    <t>=NF($B906,"No.")</t>
  </si>
  <si>
    <t>=NF($B907,"No.")</t>
  </si>
  <si>
    <t>=NF($B908,"No.")</t>
  </si>
  <si>
    <t>=NF($B909,"No.")</t>
  </si>
  <si>
    <t>=NF($B910,"No.")</t>
  </si>
  <si>
    <t>=NF($B911,"No.")</t>
  </si>
  <si>
    <t>=NF($B912,"No.")</t>
  </si>
  <si>
    <t>=NF($B913,"No.")</t>
  </si>
  <si>
    <t>=NF($B914,"No.")</t>
  </si>
  <si>
    <t>=NF($B915,"No.")</t>
  </si>
  <si>
    <t>=NF($B916,"No.")</t>
  </si>
  <si>
    <t>=NF($B917,"No.")</t>
  </si>
  <si>
    <t>=NF($B918,"No.")</t>
  </si>
  <si>
    <t>=NF($B919,"No.")</t>
  </si>
  <si>
    <t>=NF($B920,"No.")</t>
  </si>
  <si>
    <t>=NF($B921,"No.")</t>
  </si>
  <si>
    <t>=NF($B922,"No.")</t>
  </si>
  <si>
    <t>=NF($B923,"No.")</t>
  </si>
  <si>
    <t>=NF($B924,"No.")</t>
  </si>
  <si>
    <t>=NF($B925,"No.")</t>
  </si>
  <si>
    <t>=NF($B926,"No.")</t>
  </si>
  <si>
    <t>=NF($B927,"No.")</t>
  </si>
  <si>
    <t>=NF($B928,"No.")</t>
  </si>
  <si>
    <t>=NF($B929,"No.")</t>
  </si>
  <si>
    <t>=NF($B930,"No.")</t>
  </si>
  <si>
    <t>=NF($B931,"No.")</t>
  </si>
  <si>
    <t>=NF($B932,"No.")</t>
  </si>
  <si>
    <t>=NF($B933,"No.")</t>
  </si>
  <si>
    <t>=NF($B934,"No.")</t>
  </si>
  <si>
    <t>=NF($B935,"No.")</t>
  </si>
  <si>
    <t>=NF($B936,"No.")</t>
  </si>
  <si>
    <t>=NF($B937,"No.")</t>
  </si>
  <si>
    <t>=NF($B938,"No.")</t>
  </si>
  <si>
    <t>=NF($B939,"No.")</t>
  </si>
  <si>
    <t>=NF($B940,"No.")</t>
  </si>
  <si>
    <t>=NF($B941,"No.")</t>
  </si>
  <si>
    <t>=NF($B942,"No.")</t>
  </si>
  <si>
    <t>=NF($B943,"No.")</t>
  </si>
  <si>
    <t>=NF($B944,"No.")</t>
  </si>
  <si>
    <t>=NF($B945,"No.")</t>
  </si>
  <si>
    <t>=NF($B946,"No.")</t>
  </si>
  <si>
    <t>=NF($B947,"No.")</t>
  </si>
  <si>
    <t>=NF($B948,"No.")</t>
  </si>
  <si>
    <t>=NF($B949,"No.")</t>
  </si>
  <si>
    <t>=NF($B950,"No.")</t>
  </si>
  <si>
    <t>=NF($B951,"No.")</t>
  </si>
  <si>
    <t>=NF($B952,"No.")</t>
  </si>
  <si>
    <t>=NF($B953,"No.")</t>
  </si>
  <si>
    <t>=NF($B954,"No.")</t>
  </si>
  <si>
    <t>=NF($B955,"No.")</t>
  </si>
  <si>
    <t>=NF($B956,"No.")</t>
  </si>
  <si>
    <t>=NF($B957,"No.")</t>
  </si>
  <si>
    <t>=NF($B958,"No.")</t>
  </si>
  <si>
    <t>=NF($B959,"No.")</t>
  </si>
  <si>
    <t>=NF($B960,"No.")</t>
  </si>
  <si>
    <t>=NF($B961,"No.")</t>
  </si>
  <si>
    <t>=NF($B962,"No.")</t>
  </si>
  <si>
    <t>=NF($B963,"No.")</t>
  </si>
  <si>
    <t>=NF($B964,"No.")</t>
  </si>
  <si>
    <t>=NF($B965,"No.")</t>
  </si>
  <si>
    <t>=NF($B966,"No.")</t>
  </si>
  <si>
    <t>=NF($B967,"No.")</t>
  </si>
  <si>
    <t>=NF($B968,"No.")</t>
  </si>
  <si>
    <t>=NF($B969,"No.")</t>
  </si>
  <si>
    <t>=NF($B970,"No.")</t>
  </si>
  <si>
    <t>=NF($B971,"No.")</t>
  </si>
  <si>
    <t>=NF($B972,"No.")</t>
  </si>
  <si>
    <t>=NF($B973,"No.")</t>
  </si>
  <si>
    <t>=NF($B974,"No.")</t>
  </si>
  <si>
    <t>=NF($B975,"No.")</t>
  </si>
  <si>
    <t>=NF($B976,"No.")</t>
  </si>
  <si>
    <t>=NF($B977,"No.")</t>
  </si>
  <si>
    <t>=NF($B978,"No.")</t>
  </si>
  <si>
    <t>=NF($B979,"No.")</t>
  </si>
  <si>
    <t>=NF($B980,"No.")</t>
  </si>
  <si>
    <t>=NF($B981,"No.")</t>
  </si>
  <si>
    <t>=NF($B982,"No.")</t>
  </si>
  <si>
    <t>=NF($B983,"No.")</t>
  </si>
  <si>
    <t>=NF($B984,"No.")</t>
  </si>
  <si>
    <t>=NF($B985,"No.")</t>
  </si>
  <si>
    <t>=NF($B986,"No.")</t>
  </si>
  <si>
    <t>=NF($B987,"No.")</t>
  </si>
  <si>
    <t>=NF($B988,"No.")</t>
  </si>
  <si>
    <t>=NF($B989,"No.")</t>
  </si>
  <si>
    <t>=NF($B990,"No.")</t>
  </si>
  <si>
    <t>=NF($B991,"No.")</t>
  </si>
  <si>
    <t>=NF($B992,"No.")</t>
  </si>
  <si>
    <t>=NF($B993,"No.")</t>
  </si>
  <si>
    <t>=NF($B994,"No.")</t>
  </si>
  <si>
    <t>=NF($B995,"No.")</t>
  </si>
  <si>
    <t>=NF($B996,"No.")</t>
  </si>
  <si>
    <t>=NF($B997,"No.")</t>
  </si>
  <si>
    <t>=NF($B998,"No.")</t>
  </si>
  <si>
    <t>=NF($B999,"No.")</t>
  </si>
  <si>
    <t>=NF($B1000,"No.")</t>
  </si>
  <si>
    <t>=NF($B1001,"No.")</t>
  </si>
  <si>
    <t>=NF($B1002,"No.")</t>
  </si>
  <si>
    <t>=NF($B1003,"No.")</t>
  </si>
  <si>
    <t>=NF($B1004,"No.")</t>
  </si>
  <si>
    <t>=NF($B1005,"No.")</t>
  </si>
  <si>
    <t>=NF($B1006,"No.")</t>
  </si>
  <si>
    <t>=NF($B1007,"No.")</t>
  </si>
  <si>
    <t>=NF($B1008,"No.")</t>
  </si>
  <si>
    <t>=NF($B1009,"No.")</t>
  </si>
  <si>
    <t>=NF($B1010,"No.")</t>
  </si>
  <si>
    <t>=NF($B1011,"No.")</t>
  </si>
  <si>
    <t>=NF($B1012,"No.")</t>
  </si>
  <si>
    <t>=NF($B1013,"No.")</t>
  </si>
  <si>
    <t>=NF($B1014,"No.")</t>
  </si>
  <si>
    <t>=NF($B1015,"No.")</t>
  </si>
  <si>
    <t>=NF($B1016,"No.")</t>
  </si>
  <si>
    <t>=NF($B1017,"No.")</t>
  </si>
  <si>
    <t>=NF($B1018,"No.")</t>
  </si>
  <si>
    <t>=NF($B1019,"No.")</t>
  </si>
  <si>
    <t>=NF($B1020,"No.")</t>
  </si>
  <si>
    <t>=NF($B1021,"No.")</t>
  </si>
  <si>
    <t>=NF($B1022,"No.")</t>
  </si>
  <si>
    <t>=NF($B1023,"No.")</t>
  </si>
  <si>
    <t>=NF($B1024,"No.")</t>
  </si>
  <si>
    <t>=NF($B1025,"No.")</t>
  </si>
  <si>
    <t>=NF($B1026,"No.")</t>
  </si>
  <si>
    <t>=NF($B1027,"No.")</t>
  </si>
  <si>
    <t>=NF($B1028,"No.")</t>
  </si>
  <si>
    <t>=NF($B1029,"No.")</t>
  </si>
  <si>
    <t>=NF($B1030,"No.")</t>
  </si>
  <si>
    <t>=NF($B1031,"No.")</t>
  </si>
  <si>
    <t>=NF($B1032,"No.")</t>
  </si>
  <si>
    <t>=NF($B1033,"No.")</t>
  </si>
  <si>
    <t>=NF($B1034,"No.")</t>
  </si>
  <si>
    <t>=NF($B1035,"No.")</t>
  </si>
  <si>
    <t>=NF($B1036,"No.")</t>
  </si>
  <si>
    <t>=NF($B1037,"No.")</t>
  </si>
  <si>
    <t>=NF($B1038,"No.")</t>
  </si>
  <si>
    <t>=NF($B1039,"No.")</t>
  </si>
  <si>
    <t>=NF($B1040,"No.")</t>
  </si>
  <si>
    <t>=NF($B1041,"No.")</t>
  </si>
  <si>
    <t>=NF($B1042,"No.")</t>
  </si>
  <si>
    <t>=NF($B1043,"No.")</t>
  </si>
  <si>
    <t>=NF($B1044,"No.")</t>
  </si>
  <si>
    <t>=NF($B1045,"No.")</t>
  </si>
  <si>
    <t>=NF($B1046,"No.")</t>
  </si>
  <si>
    <t>=NF($B1047,"No.")</t>
  </si>
  <si>
    <t>=NF($B1048,"No.")</t>
  </si>
  <si>
    <t>=NF($B1049,"No.")</t>
  </si>
  <si>
    <t>=NF($B1050,"No.")</t>
  </si>
  <si>
    <t>=NF($B1051,"No.")</t>
  </si>
  <si>
    <t>=NF($B1052,"No.")</t>
  </si>
  <si>
    <t>=NF($B1053,"No.")</t>
  </si>
  <si>
    <t>=NF($B1054,"No.")</t>
  </si>
  <si>
    <t>=NF($B1055,"No.")</t>
  </si>
  <si>
    <t>=NF($B1056,"No.")</t>
  </si>
  <si>
    <t>=NF($B1057,"No.")</t>
  </si>
  <si>
    <t>=NF($B1058,"No.")</t>
  </si>
  <si>
    <t>=NF($B1059,"No.")</t>
  </si>
  <si>
    <t>=NF($B1060,"No.")</t>
  </si>
  <si>
    <t>=NF($B1061,"No.")</t>
  </si>
  <si>
    <t>=NF($B1062,"No.")</t>
  </si>
  <si>
    <t>=NF($B1063,"No.")</t>
  </si>
  <si>
    <t>=NF($B1064,"No.")</t>
  </si>
  <si>
    <t>=NF($B1065,"No.")</t>
  </si>
  <si>
    <t>=NF($B1066,"No.")</t>
  </si>
  <si>
    <t>=NF($B1067,"No.")</t>
  </si>
  <si>
    <t>=NF($B1068,"No.")</t>
  </si>
  <si>
    <t>=NF($B1069,"No.")</t>
  </si>
  <si>
    <t>=NF($B1070,"No.")</t>
  </si>
  <si>
    <t>=NF($B1071,"No.")</t>
  </si>
  <si>
    <t>=NF($B1072,"No.")</t>
  </si>
  <si>
    <t>=NF($B1073,"No.")</t>
  </si>
  <si>
    <t>=NF($B1074,"No.")</t>
  </si>
  <si>
    <t>=NF($B1075,"No.")</t>
  </si>
  <si>
    <t>=NF($B1076,"No.")</t>
  </si>
  <si>
    <t>=NF($B1077,"No.")</t>
  </si>
  <si>
    <t>=NF($B1078,"No.")</t>
  </si>
  <si>
    <t>=NF($B1079,"No.")</t>
  </si>
  <si>
    <t>=NF($B1080,"No.")</t>
  </si>
  <si>
    <t>=NF($B1081,"No.")</t>
  </si>
  <si>
    <t>=NF($B1082,"No.")</t>
  </si>
  <si>
    <t>=NF($B1083,"No.")</t>
  </si>
  <si>
    <t>=NF($B1084,"No.")</t>
  </si>
  <si>
    <t>=NF($B1085,"No.")</t>
  </si>
  <si>
    <t>=NF($B1086,"No.")</t>
  </si>
  <si>
    <t>=NF($B1087,"No.")</t>
  </si>
  <si>
    <t>=NF($B1088,"No.")</t>
  </si>
  <si>
    <t>=NF($B1089,"No.")</t>
  </si>
  <si>
    <t>=NF($B1090,"No.")</t>
  </si>
  <si>
    <t>=NF($B1091,"No.")</t>
  </si>
  <si>
    <t>=NF($B1092,"No.")</t>
  </si>
  <si>
    <t>=NF($B1093,"No.")</t>
  </si>
  <si>
    <t>=NF($B1094,"No.")</t>
  </si>
  <si>
    <t>=NF($B1095,"No.")</t>
  </si>
  <si>
    <t>=NF($B1096,"No.")</t>
  </si>
  <si>
    <t>=NF($B1097,"No.")</t>
  </si>
  <si>
    <t>=NF($B1098,"No.")</t>
  </si>
  <si>
    <t>=NF($B1099,"No.")</t>
  </si>
  <si>
    <t>=NF($B1100,"No.")</t>
  </si>
  <si>
    <t>=NF($B1101,"No.")</t>
  </si>
  <si>
    <t>=NF($B1102,"No.")</t>
  </si>
  <si>
    <t>=NF($B1103,"No.")</t>
  </si>
  <si>
    <t>=NF($B1104,"No.")</t>
  </si>
  <si>
    <t>=NF($B1105,"No.")</t>
  </si>
  <si>
    <t>=NF($B1106,"No.")</t>
  </si>
  <si>
    <t>=NF($B1107,"No.")</t>
  </si>
  <si>
    <t>=NF($B1108,"No.")</t>
  </si>
  <si>
    <t>=NF($B1109,"No.")</t>
  </si>
  <si>
    <t>=NF($B1110,"No.")</t>
  </si>
  <si>
    <t>=NF($B1111,"No.")</t>
  </si>
  <si>
    <t>=NF($B1112,"No.")</t>
  </si>
  <si>
    <t>=NF($B1113,"No.")</t>
  </si>
  <si>
    <t>=NF($B1114,"No.")</t>
  </si>
  <si>
    <t>=NF($B1115,"No.")</t>
  </si>
  <si>
    <t>=NF($B1116,"No.")</t>
  </si>
  <si>
    <t>=NF($B1117,"No.")</t>
  </si>
  <si>
    <t>=NF($B1118,"No.")</t>
  </si>
  <si>
    <t>=NF($B1119,"No.")</t>
  </si>
  <si>
    <t>=NF($B1120,"No.")</t>
  </si>
  <si>
    <t>=NF($B1121,"No.")</t>
  </si>
  <si>
    <t>=NF($B1122,"No.")</t>
  </si>
  <si>
    <t>=NF($B1123,"No.")</t>
  </si>
  <si>
    <t>=NF($B1124,"No.")</t>
  </si>
  <si>
    <t>=NF($B1125,"No.")</t>
  </si>
  <si>
    <t>=NF($B1126,"No.")</t>
  </si>
  <si>
    <t>=NF($B1127,"No.")</t>
  </si>
  <si>
    <t>=NF($B1128,"No.")</t>
  </si>
  <si>
    <t>=NF($B1129,"No.")</t>
  </si>
  <si>
    <t>=NF($B1130,"No.")</t>
  </si>
  <si>
    <t>=NF($B1131,"No.")</t>
  </si>
  <si>
    <t>=NF($B1132,"No.")</t>
  </si>
  <si>
    <t>=NF($B1133,"No.")</t>
  </si>
  <si>
    <t>=NF($B1134,"No.")</t>
  </si>
  <si>
    <t>=NF($B1135,"No.")</t>
  </si>
  <si>
    <t>=NF($B1136,"No.")</t>
  </si>
  <si>
    <t>=NF($B1137,"No.")</t>
  </si>
  <si>
    <t>=NF($B1138,"No.")</t>
  </si>
  <si>
    <t>=NF($B1139,"No.")</t>
  </si>
  <si>
    <t>=NF($B1140,"No.")</t>
  </si>
  <si>
    <t>=NF($B1141,"No.")</t>
  </si>
  <si>
    <t>=NF($B1142,"No.")</t>
  </si>
  <si>
    <t>=NF($B1143,"No.")</t>
  </si>
  <si>
    <t>=NF($B1144,"No.")</t>
  </si>
  <si>
    <t>=NF($B1145,"No.")</t>
  </si>
  <si>
    <t>=NF($B1146,"No.")</t>
  </si>
  <si>
    <t>=NF($B1147,"No.")</t>
  </si>
  <si>
    <t>=NF($B1148,"No.")</t>
  </si>
  <si>
    <t>=NF($B1149,"No.")</t>
  </si>
  <si>
    <t>=NF($B1150,"No.")</t>
  </si>
  <si>
    <t>=NF($B1151,"No.")</t>
  </si>
  <si>
    <t>=NF($B1152,"No.")</t>
  </si>
  <si>
    <t>=NF($B1153,"No.")</t>
  </si>
  <si>
    <t>=NF($B1154,"No.")</t>
  </si>
  <si>
    <t>=NF($B1155,"No.")</t>
  </si>
  <si>
    <t>=NF($B1156,"No.")</t>
  </si>
  <si>
    <t>=NF($B1157,"No.")</t>
  </si>
  <si>
    <t>=NF($B1158,"No.")</t>
  </si>
  <si>
    <t>=NF($B1159,"No.")</t>
  </si>
  <si>
    <t>=NF($B1160,"No.")</t>
  </si>
  <si>
    <t>=NF($B1161,"No.")</t>
  </si>
  <si>
    <t>=NF($B1162,"No.")</t>
  </si>
  <si>
    <t>=NF($B1163,"No.")</t>
  </si>
  <si>
    <t>=NF($B1164,"No.")</t>
  </si>
  <si>
    <t>=NF($B1165,"No.")</t>
  </si>
  <si>
    <t>=NF($B1166,"No.")</t>
  </si>
  <si>
    <t>=NF($B1167,"No.")</t>
  </si>
  <si>
    <t>=NF($B1168,"No.")</t>
  </si>
  <si>
    <t>=NF($B1169,"No.")</t>
  </si>
  <si>
    <t>=NF($B1170,"No.")</t>
  </si>
  <si>
    <t>=NF($B1171,"No.")</t>
  </si>
  <si>
    <t>=NF($B1172,"No.")</t>
  </si>
  <si>
    <t>=NF($B1173,"No.")</t>
  </si>
  <si>
    <t>=NF($B1174,"No.")</t>
  </si>
  <si>
    <t>=NF($B1175,"No.")</t>
  </si>
  <si>
    <t>=NF($B1176,"No.")</t>
  </si>
  <si>
    <t>=NF($B1177,"No.")</t>
  </si>
  <si>
    <t>=NF($B1178,"No.")</t>
  </si>
  <si>
    <t>=NF($B1179,"No.")</t>
  </si>
  <si>
    <t>=NF($B1180,"No.")</t>
  </si>
  <si>
    <t>=NF($B1181,"No.")</t>
  </si>
  <si>
    <t>=NF($B1182,"No.")</t>
  </si>
  <si>
    <t>=NF($B1183,"No.")</t>
  </si>
  <si>
    <t>=NF($B1184,"No.")</t>
  </si>
  <si>
    <t>=NF($B1185,"No.")</t>
  </si>
  <si>
    <t>=NF($B1186,"No.")</t>
  </si>
  <si>
    <t>=NF($B1187,"No.")</t>
  </si>
  <si>
    <t>=NF($B1188,"No.")</t>
  </si>
  <si>
    <t>=NF($B1189,"No.")</t>
  </si>
  <si>
    <t>=NF($B1190,"No.")</t>
  </si>
  <si>
    <t>=NF($B1191,"No.")</t>
  </si>
  <si>
    <t>=NF($B1192,"No.")</t>
  </si>
  <si>
    <t>=NF($B1193,"No.")</t>
  </si>
  <si>
    <t>=NF($B1194,"No.")</t>
  </si>
  <si>
    <t>=NF($B1195,"No.")</t>
  </si>
  <si>
    <t>=NF($B1196,"No.")</t>
  </si>
  <si>
    <t>=NF($B1197,"No.")</t>
  </si>
  <si>
    <t>=NF($B1198,"No.")</t>
  </si>
  <si>
    <t>=NF($B1199,"No.")</t>
  </si>
  <si>
    <t>=NF($B1200,"No.")</t>
  </si>
  <si>
    <t>=NF($B1201,"No.")</t>
  </si>
  <si>
    <t>=NF($B1202,"No.")</t>
  </si>
  <si>
    <t>=NF($B1203,"No.")</t>
  </si>
  <si>
    <t>=NF($B1204,"No.")</t>
  </si>
  <si>
    <t>=NF($B1205,"No.")</t>
  </si>
  <si>
    <t>=NF($B1206,"No.")</t>
  </si>
  <si>
    <t>=NF($B1207,"No.")</t>
  </si>
  <si>
    <t>=NF($B1208,"No.")</t>
  </si>
  <si>
    <t>=NF($B1209,"No.")</t>
  </si>
  <si>
    <t>=NF($B1210,"No.")</t>
  </si>
  <si>
    <t>=NF($B1211,"No.")</t>
  </si>
  <si>
    <t>=NF($B1212,"No.")</t>
  </si>
  <si>
    <t>=NF($B1213,"No.")</t>
  </si>
  <si>
    <t>=NF($B1214,"No.")</t>
  </si>
  <si>
    <t>=NF($B1215,"No.")</t>
  </si>
  <si>
    <t>=NF($B1216,"No.")</t>
  </si>
  <si>
    <t>=NF($B1217,"No.")</t>
  </si>
  <si>
    <t>=NF($B1218,"No.")</t>
  </si>
  <si>
    <t>=NF($B1219,"No.")</t>
  </si>
  <si>
    <t>=NF($B1220,"No.")</t>
  </si>
  <si>
    <t>=NF($B1221,"No.")</t>
  </si>
  <si>
    <t>=NF($B1222,"No.")</t>
  </si>
  <si>
    <t>=NF($B1223,"No.")</t>
  </si>
  <si>
    <t>=NF($B1224,"No.")</t>
  </si>
  <si>
    <t>=NF($B1225,"No.")</t>
  </si>
  <si>
    <t>=NF($B1226,"No.")</t>
  </si>
  <si>
    <t>=NF($B1227,"No.")</t>
  </si>
  <si>
    <t>=NF($B1228,"No.")</t>
  </si>
  <si>
    <t>=NF($B1229,"No.")</t>
  </si>
  <si>
    <t>=NF($B1230,"No.")</t>
  </si>
  <si>
    <t>=NF($B1231,"No.")</t>
  </si>
  <si>
    <t>=NF($B1232,"No.")</t>
  </si>
  <si>
    <t>=NF($B1233,"No.")</t>
  </si>
  <si>
    <t>=NF($B1234,"No.")</t>
  </si>
  <si>
    <t>=NF($B1235,"No.")</t>
  </si>
  <si>
    <t>=NF($B1236,"No.")</t>
  </si>
  <si>
    <t>=NF($B1237,"No.")</t>
  </si>
  <si>
    <t>=NF($B1238,"No.")</t>
  </si>
  <si>
    <t>=NF($B1239,"No.")</t>
  </si>
  <si>
    <t>=NF($B1240,"No.")</t>
  </si>
  <si>
    <t>=NF($B1241,"No.")</t>
  </si>
  <si>
    <t>=NF($B1242,"No.")</t>
  </si>
  <si>
    <t>=NF($B1243,"No.")</t>
  </si>
  <si>
    <t>=NF($B1244,"No.")</t>
  </si>
  <si>
    <t>=NF($B1245,"No.")</t>
  </si>
  <si>
    <t>=NF($B1246,"No.")</t>
  </si>
  <si>
    <t>=NF($B1247,"No.")</t>
  </si>
  <si>
    <t>=NF($B1248,"No.")</t>
  </si>
  <si>
    <t>=NF($B1249,"No.")</t>
  </si>
  <si>
    <t>=NF($B1250,"No.")</t>
  </si>
  <si>
    <t>=NF($B1251,"No.")</t>
  </si>
  <si>
    <t>=NF($B1252,"No.")</t>
  </si>
  <si>
    <t>=NF($B1253,"No.")</t>
  </si>
  <si>
    <t>=NF($B1254,"No.")</t>
  </si>
  <si>
    <t>=NL("First","Item Web &amp; Addl. Information","Web Product Equipment","Item No.",$C11)</t>
  </si>
  <si>
    <t>=NL("First","Item Web &amp; Addl. Information","Web Product Equipment","Item No.",$C12)</t>
  </si>
  <si>
    <t>=NL("First","Item Web &amp; Addl. Information","Web Product Equipment","Item No.",$C13)</t>
  </si>
  <si>
    <t>=NL("First","Item Web &amp; Addl. Information","Web Product Equipment","Item No.",$C14)</t>
  </si>
  <si>
    <t>=NL("First","Item Web &amp; Addl. Information","Web Product Equipment","Item No.",$C15)</t>
  </si>
  <si>
    <t>=NL("First","Item Web &amp; Addl. Information","Web Product Equipment","Item No.",$C16)</t>
  </si>
  <si>
    <t>=NL("First","Item Web &amp; Addl. Information","Web Product Equipment","Item No.",$C17)</t>
  </si>
  <si>
    <t>=NL("First","Item Web &amp; Addl. Information","Web Product Equipment","Item No.",$C18)</t>
  </si>
  <si>
    <t>=NL("First","Item Web &amp; Addl. Information","Web Product Equipment","Item No.",$C19)</t>
  </si>
  <si>
    <t>=NL("First","Item Web &amp; Addl. Information","Web Product Equipment","Item No.",$C20)</t>
  </si>
  <si>
    <t>=NL("First","Item Web &amp; Addl. Information","Web Product Equipment","Item No.",$C21)</t>
  </si>
  <si>
    <t>=NL("First","Item Web &amp; Addl. Information","Web Product Equipment","Item No.",$C22)</t>
  </si>
  <si>
    <t>=NL("First","Item Web &amp; Addl. Information","Web Product Equipment","Item No.",$C23)</t>
  </si>
  <si>
    <t>=NL("First","Item Web &amp; Addl. Information","Web Product Equipment","Item No.",$C24)</t>
  </si>
  <si>
    <t>=NL("First","Item Web &amp; Addl. Information","Web Product Equipment","Item No.",$C25)</t>
  </si>
  <si>
    <t>=NL("First","Item Web &amp; Addl. Information","Web Product Equipment","Item No.",$C26)</t>
  </si>
  <si>
    <t>=NL("First","Item Web &amp; Addl. Information","Web Product Equipment","Item No.",$C27)</t>
  </si>
  <si>
    <t>=NL("First","Item Web &amp; Addl. Information","Web Product Equipment","Item No.",$C28)</t>
  </si>
  <si>
    <t>=NL("First","Item Web &amp; Addl. Information","Web Product Equipment","Item No.",$C29)</t>
  </si>
  <si>
    <t>=NL("First","Item Web &amp; Addl. Information","Web Product Equipment","Item No.",$C30)</t>
  </si>
  <si>
    <t>=NL("First","Item Web &amp; Addl. Information","Web Product Equipment","Item No.",$C31)</t>
  </si>
  <si>
    <t>=NL("First","Item Web &amp; Addl. Information","Web Product Equipment","Item No.",$C32)</t>
  </si>
  <si>
    <t>=NL("First","Item Web &amp; Addl. Information","Web Product Equipment","Item No.",$C33)</t>
  </si>
  <si>
    <t>=NL("First","Item Web &amp; Addl. Information","Web Product Equipment","Item No.",$C34)</t>
  </si>
  <si>
    <t>=NL("First","Item Web &amp; Addl. Information","Web Product Equipment","Item No.",$C35)</t>
  </si>
  <si>
    <t>=NL("First","Item Web &amp; Addl. Information","Web Product Equipment","Item No.",$C36)</t>
  </si>
  <si>
    <t>=NL("First","Item Web &amp; Addl. Information","Web Product Equipment","Item No.",$C37)</t>
  </si>
  <si>
    <t>=NL("First","Item Web &amp; Addl. Information","Web Product Equipment","Item No.",$C38)</t>
  </si>
  <si>
    <t>=NL("First","Item Web &amp; Addl. Information","Web Product Equipment","Item No.",$C39)</t>
  </si>
  <si>
    <t>=NL("First","Item Web &amp; Addl. Information","Web Product Equipment","Item No.",$C40)</t>
  </si>
  <si>
    <t>=NL("First","Item Web &amp; Addl. Information","Web Product Equipment","Item No.",$C41)</t>
  </si>
  <si>
    <t>=NL("First","Item Web &amp; Addl. Information","Web Product Equipment","Item No.",$C42)</t>
  </si>
  <si>
    <t>=NL("First","Item Web &amp; Addl. Information","Web Product Equipment","Item No.",$C43)</t>
  </si>
  <si>
    <t>=NL("First","Item Web &amp; Addl. Information","Web Product Equipment","Item No.",$C44)</t>
  </si>
  <si>
    <t>=NL("First","Item Web &amp; Addl. Information","Web Product Equipment","Item No.",$C45)</t>
  </si>
  <si>
    <t>=NL("First","Item Web &amp; Addl. Information","Web Product Equipment","Item No.",$C46)</t>
  </si>
  <si>
    <t>=NL("First","Item Web &amp; Addl. Information","Web Product Equipment","Item No.",$C47)</t>
  </si>
  <si>
    <t>=NL("First","Item Web &amp; Addl. Information","Web Product Equipment","Item No.",$C48)</t>
  </si>
  <si>
    <t>=NL("First","Item Web &amp; Addl. Information","Web Product Equipment","Item No.",$C49)</t>
  </si>
  <si>
    <t>=NL("First","Item Web &amp; Addl. Information","Web Product Equipment","Item No.",$C50)</t>
  </si>
  <si>
    <t>=NL("First","Item Web &amp; Addl. Information","Web Product Equipment","Item No.",$C51)</t>
  </si>
  <si>
    <t>=NL("First","Item Web &amp; Addl. Information","Web Product Equipment","Item No.",$C52)</t>
  </si>
  <si>
    <t>=NL("First","Item Web &amp; Addl. Information","Web Product Equipment","Item No.",$C53)</t>
  </si>
  <si>
    <t>=NL("First","Item Web &amp; Addl. Information","Web Product Equipment","Item No.",$C54)</t>
  </si>
  <si>
    <t>=NL("First","Item Web &amp; Addl. Information","Web Product Equipment","Item No.",$C55)</t>
  </si>
  <si>
    <t>=NL("First","Item Web &amp; Addl. Information","Web Product Equipment","Item No.",$C56)</t>
  </si>
  <si>
    <t>=NL("First","Item Web &amp; Addl. Information","Web Product Equipment","Item No.",$C57)</t>
  </si>
  <si>
    <t>=NL("First","Item Web &amp; Addl. Information","Web Product Equipment","Item No.",$C58)</t>
  </si>
  <si>
    <t>=NL("First","Item Web &amp; Addl. Information","Web Product Equipment","Item No.",$C59)</t>
  </si>
  <si>
    <t>=NL("First","Item Web &amp; Addl. Information","Web Product Equipment","Item No.",$C60)</t>
  </si>
  <si>
    <t>=NL("First","Item Web &amp; Addl. Information","Web Product Equipment","Item No.",$C61)</t>
  </si>
  <si>
    <t>=NL("First","Item Web &amp; Addl. Information","Web Product Equipment","Item No.",$C62)</t>
  </si>
  <si>
    <t>=NL("First","Item Web &amp; Addl. Information","Web Product Equipment","Item No.",$C63)</t>
  </si>
  <si>
    <t>=NL("First","Item Web &amp; Addl. Information","Web Product Equipment","Item No.",$C64)</t>
  </si>
  <si>
    <t>=NL("First","Item Web &amp; Addl. Information","Web Product Equipment","Item No.",$C65)</t>
  </si>
  <si>
    <t>=NL("First","Item Web &amp; Addl. Information","Web Product Equipment","Item No.",$C66)</t>
  </si>
  <si>
    <t>=NL("First","Item Web &amp; Addl. Information","Web Product Equipment","Item No.",$C67)</t>
  </si>
  <si>
    <t>=NL("First","Item Web &amp; Addl. Information","Web Product Equipment","Item No.",$C68)</t>
  </si>
  <si>
    <t>=NL("First","Item Web &amp; Addl. Information","Web Product Equipment","Item No.",$C69)</t>
  </si>
  <si>
    <t>=NL("First","Item Web &amp; Addl. Information","Web Product Equipment","Item No.",$C70)</t>
  </si>
  <si>
    <t>=NL("First","Item Web &amp; Addl. Information","Web Product Equipment","Item No.",$C71)</t>
  </si>
  <si>
    <t>=NL("First","Item Web &amp; Addl. Information","Web Product Equipment","Item No.",$C72)</t>
  </si>
  <si>
    <t>=NL("First","Item Web &amp; Addl. Information","Web Product Equipment","Item No.",$C73)</t>
  </si>
  <si>
    <t>=NL("First","Item Web &amp; Addl. Information","Web Product Equipment","Item No.",$C74)</t>
  </si>
  <si>
    <t>=NL("First","Item Web &amp; Addl. Information","Web Product Equipment","Item No.",$C75)</t>
  </si>
  <si>
    <t>=NL("First","Item Web &amp; Addl. Information","Web Product Equipment","Item No.",$C76)</t>
  </si>
  <si>
    <t>=NL("First","Item Web &amp; Addl. Information","Web Product Equipment","Item No.",$C77)</t>
  </si>
  <si>
    <t>=NL("First","Item Web &amp; Addl. Information","Web Product Equipment","Item No.",$C78)</t>
  </si>
  <si>
    <t>=NL("First","Item Web &amp; Addl. Information","Web Product Equipment","Item No.",$C79)</t>
  </si>
  <si>
    <t>=NL("First","Item Web &amp; Addl. Information","Web Product Equipment","Item No.",$C80)</t>
  </si>
  <si>
    <t>=NL("First","Item Web &amp; Addl. Information","Web Product Equipment","Item No.",$C81)</t>
  </si>
  <si>
    <t>=NL("First","Item Web &amp; Addl. Information","Web Product Equipment","Item No.",$C82)</t>
  </si>
  <si>
    <t>=NL("First","Item Web &amp; Addl. Information","Web Product Equipment","Item No.",$C83)</t>
  </si>
  <si>
    <t>=NL("First","Item Web &amp; Addl. Information","Web Product Equipment","Item No.",$C84)</t>
  </si>
  <si>
    <t>=NL("First","Item Web &amp; Addl. Information","Web Product Equipment","Item No.",$C85)</t>
  </si>
  <si>
    <t>=NL("First","Item Web &amp; Addl. Information","Web Product Equipment","Item No.",$C86)</t>
  </si>
  <si>
    <t>=NL("First","Item Web &amp; Addl. Information","Web Product Equipment","Item No.",$C87)</t>
  </si>
  <si>
    <t>=NL("First","Item Web &amp; Addl. Information","Web Product Equipment","Item No.",$C88)</t>
  </si>
  <si>
    <t>=NL("First","Item Web &amp; Addl. Information","Web Product Equipment","Item No.",$C89)</t>
  </si>
  <si>
    <t>=NL("First","Item Web &amp; Addl. Information","Web Product Equipment","Item No.",$C90)</t>
  </si>
  <si>
    <t>=NL("First","Item Web &amp; Addl. Information","Web Product Equipment","Item No.",$C91)</t>
  </si>
  <si>
    <t>=NL("First","Item Web &amp; Addl. Information","Web Product Equipment","Item No.",$C92)</t>
  </si>
  <si>
    <t>=NL("First","Item Web &amp; Addl. Information","Web Product Equipment","Item No.",$C93)</t>
  </si>
  <si>
    <t>=NL("First","Item Web &amp; Addl. Information","Web Product Equipment","Item No.",$C94)</t>
  </si>
  <si>
    <t>=NL("First","Item Web &amp; Addl. Information","Web Product Equipment","Item No.",$C95)</t>
  </si>
  <si>
    <t>=NL("First","Item Web &amp; Addl. Information","Web Product Equipment","Item No.",$C96)</t>
  </si>
  <si>
    <t>=NL("First","Item Web &amp; Addl. Information","Web Product Equipment","Item No.",$C97)</t>
  </si>
  <si>
    <t>=NL("First","Item Web &amp; Addl. Information","Web Product Equipment","Item No.",$C98)</t>
  </si>
  <si>
    <t>=NL("First","Item Web &amp; Addl. Information","Web Product Equipment","Item No.",$C99)</t>
  </si>
  <si>
    <t>=NL("First","Item Web &amp; Addl. Information","Web Product Equipment","Item No.",$C100)</t>
  </si>
  <si>
    <t>=NL("First","Item Web &amp; Addl. Information","Web Product Equipment","Item No.",$C101)</t>
  </si>
  <si>
    <t>=NL("First","Item Web &amp; Addl. Information","Web Product Equipment","Item No.",$C102)</t>
  </si>
  <si>
    <t>=NL("First","Item Web &amp; Addl. Information","Web Product Equipment","Item No.",$C103)</t>
  </si>
  <si>
    <t>=NL("First","Item Web &amp; Addl. Information","Web Product Equipment","Item No.",$C104)</t>
  </si>
  <si>
    <t>=NL("First","Item Web &amp; Addl. Information","Web Product Equipment","Item No.",$C105)</t>
  </si>
  <si>
    <t>=NL("First","Item Web &amp; Addl. Information","Web Product Equipment","Item No.",$C106)</t>
  </si>
  <si>
    <t>=NL("First","Item Web &amp; Addl. Information","Web Product Equipment","Item No.",$C107)</t>
  </si>
  <si>
    <t>=NL("First","Item Web &amp; Addl. Information","Web Product Equipment","Item No.",$C108)</t>
  </si>
  <si>
    <t>=NL("First","Item Web &amp; Addl. Information","Web Product Equipment","Item No.",$C109)</t>
  </si>
  <si>
    <t>=NL("First","Item Web &amp; Addl. Information","Web Product Equipment","Item No.",$C110)</t>
  </si>
  <si>
    <t>=NL("First","Item Web &amp; Addl. Information","Web Product Equipment","Item No.",$C111)</t>
  </si>
  <si>
    <t>=NL("First","Item Web &amp; Addl. Information","Web Product Equipment","Item No.",$C112)</t>
  </si>
  <si>
    <t>=NL("First","Item Web &amp; Addl. Information","Web Product Equipment","Item No.",$C113)</t>
  </si>
  <si>
    <t>=NL("First","Item Web &amp; Addl. Information","Web Product Equipment","Item No.",$C114)</t>
  </si>
  <si>
    <t>=NL("First","Item Web &amp; Addl. Information","Web Product Equipment","Item No.",$C115)</t>
  </si>
  <si>
    <t>=NL("First","Item Web &amp; Addl. Information","Web Product Equipment","Item No.",$C116)</t>
  </si>
  <si>
    <t>=NL("First","Item Web &amp; Addl. Information","Web Product Equipment","Item No.",$C117)</t>
  </si>
  <si>
    <t>=NL("First","Item Web &amp; Addl. Information","Web Product Equipment","Item No.",$C118)</t>
  </si>
  <si>
    <t>=NL("First","Item Web &amp; Addl. Information","Web Product Equipment","Item No.",$C119)</t>
  </si>
  <si>
    <t>=NL("First","Item Web &amp; Addl. Information","Web Product Equipment","Item No.",$C120)</t>
  </si>
  <si>
    <t>=NL("First","Item Web &amp; Addl. Information","Web Product Equipment","Item No.",$C121)</t>
  </si>
  <si>
    <t>=NL("First","Item Web &amp; Addl. Information","Web Product Equipment","Item No.",$C122)</t>
  </si>
  <si>
    <t>=NL("First","Item Web &amp; Addl. Information","Web Product Equipment","Item No.",$C123)</t>
  </si>
  <si>
    <t>=NL("First","Item Web &amp; Addl. Information","Web Product Equipment","Item No.",$C124)</t>
  </si>
  <si>
    <t>=NL("First","Item Web &amp; Addl. Information","Web Product Equipment","Item No.",$C125)</t>
  </si>
  <si>
    <t>=NL("First","Item Web &amp; Addl. Information","Web Product Equipment","Item No.",$C126)</t>
  </si>
  <si>
    <t>=NL("First","Item Web &amp; Addl. Information","Web Product Equipment","Item No.",$C127)</t>
  </si>
  <si>
    <t>=NL("First","Item Web &amp; Addl. Information","Web Product Equipment","Item No.",$C128)</t>
  </si>
  <si>
    <t>=NL("First","Item Web &amp; Addl. Information","Web Product Equipment","Item No.",$C129)</t>
  </si>
  <si>
    <t>=NL("First","Item Web &amp; Addl. Information","Web Product Equipment","Item No.",$C130)</t>
  </si>
  <si>
    <t>=NL("First","Item Web &amp; Addl. Information","Web Product Equipment","Item No.",$C131)</t>
  </si>
  <si>
    <t>=NL("First","Item Web &amp; Addl. Information","Web Product Equipment","Item No.",$C132)</t>
  </si>
  <si>
    <t>=NL("First","Item Web &amp; Addl. Information","Web Product Equipment","Item No.",$C133)</t>
  </si>
  <si>
    <t>=NL("First","Item Web &amp; Addl. Information","Web Product Equipment","Item No.",$C134)</t>
  </si>
  <si>
    <t>=NL("First","Item Web &amp; Addl. Information","Web Product Equipment","Item No.",$C135)</t>
  </si>
  <si>
    <t>=NL("First","Item Web &amp; Addl. Information","Web Product Equipment","Item No.",$C136)</t>
  </si>
  <si>
    <t>=NL("First","Item Web &amp; Addl. Information","Web Product Equipment","Item No.",$C137)</t>
  </si>
  <si>
    <t>=NL("First","Item Web &amp; Addl. Information","Web Product Equipment","Item No.",$C138)</t>
  </si>
  <si>
    <t>=NL("First","Item Web &amp; Addl. Information","Web Product Equipment","Item No.",$C139)</t>
  </si>
  <si>
    <t>=NL("First","Item Web &amp; Addl. Information","Web Product Equipment","Item No.",$C140)</t>
  </si>
  <si>
    <t>=NL("First","Item Web &amp; Addl. Information","Web Product Equipment","Item No.",$C141)</t>
  </si>
  <si>
    <t>=NL("First","Item Web &amp; Addl. Information","Web Product Equipment","Item No.",$C142)</t>
  </si>
  <si>
    <t>=NL("First","Item Web &amp; Addl. Information","Web Product Equipment","Item No.",$C143)</t>
  </si>
  <si>
    <t>=NL("First","Item Web &amp; Addl. Information","Web Product Equipment","Item No.",$C144)</t>
  </si>
  <si>
    <t>=NL("First","Item Web &amp; Addl. Information","Web Product Equipment","Item No.",$C145)</t>
  </si>
  <si>
    <t>=NL("First","Item Web &amp; Addl. Information","Web Product Equipment","Item No.",$C146)</t>
  </si>
  <si>
    <t>=NL("First","Item Web &amp; Addl. Information","Web Product Equipment","Item No.",$C147)</t>
  </si>
  <si>
    <t>=NL("First","Item Web &amp; Addl. Information","Web Product Equipment","Item No.",$C148)</t>
  </si>
  <si>
    <t>=NL("First","Item Web &amp; Addl. Information","Web Product Equipment","Item No.",$C149)</t>
  </si>
  <si>
    <t>=NL("First","Item Web &amp; Addl. Information","Web Product Equipment","Item No.",$C150)</t>
  </si>
  <si>
    <t>=NL("First","Item Web &amp; Addl. Information","Web Product Equipment","Item No.",$C151)</t>
  </si>
  <si>
    <t>=NL("First","Item Web &amp; Addl. Information","Web Product Equipment","Item No.",$C152)</t>
  </si>
  <si>
    <t>=NL("First","Item Web &amp; Addl. Information","Web Product Equipment","Item No.",$C153)</t>
  </si>
  <si>
    <t>=NL("First","Item Web &amp; Addl. Information","Web Product Equipment","Item No.",$C154)</t>
  </si>
  <si>
    <t>=NL("First","Item Web &amp; Addl. Information","Web Product Equipment","Item No.",$C155)</t>
  </si>
  <si>
    <t>=NL("First","Item Web &amp; Addl. Information","Web Product Equipment","Item No.",$C156)</t>
  </si>
  <si>
    <t>=NL("First","Item Web &amp; Addl. Information","Web Product Equipment","Item No.",$C157)</t>
  </si>
  <si>
    <t>=NL("First","Item Web &amp; Addl. Information","Web Product Equipment","Item No.",$C158)</t>
  </si>
  <si>
    <t>=NL("First","Item Web &amp; Addl. Information","Web Product Equipment","Item No.",$C159)</t>
  </si>
  <si>
    <t>=NL("First","Item Web &amp; Addl. Information","Web Product Equipment","Item No.",$C160)</t>
  </si>
  <si>
    <t>=NL("First","Item Web &amp; Addl. Information","Web Product Equipment","Item No.",$C161)</t>
  </si>
  <si>
    <t>=NL("First","Item Web &amp; Addl. Information","Web Product Equipment","Item No.",$C162)</t>
  </si>
  <si>
    <t>=NL("First","Item Web &amp; Addl. Information","Web Product Equipment","Item No.",$C163)</t>
  </si>
  <si>
    <t>=NL("First","Item Web &amp; Addl. Information","Web Product Equipment","Item No.",$C164)</t>
  </si>
  <si>
    <t>=NL("First","Item Web &amp; Addl. Information","Web Product Equipment","Item No.",$C165)</t>
  </si>
  <si>
    <t>=NL("First","Item Web &amp; Addl. Information","Web Product Equipment","Item No.",$C166)</t>
  </si>
  <si>
    <t>=NL("First","Item Web &amp; Addl. Information","Web Product Equipment","Item No.",$C167)</t>
  </si>
  <si>
    <t>=NL("First","Item Web &amp; Addl. Information","Web Product Equipment","Item No.",$C168)</t>
  </si>
  <si>
    <t>=NL("First","Item Web &amp; Addl. Information","Web Product Equipment","Item No.",$C169)</t>
  </si>
  <si>
    <t>=NL("First","Item Web &amp; Addl. Information","Web Product Equipment","Item No.",$C170)</t>
  </si>
  <si>
    <t>=NL("First","Item Web &amp; Addl. Information","Web Product Equipment","Item No.",$C171)</t>
  </si>
  <si>
    <t>=NL("First","Item Web &amp; Addl. Information","Web Product Equipment","Item No.",$C172)</t>
  </si>
  <si>
    <t>=NL("First","Item Web &amp; Addl. Information","Web Product Equipment","Item No.",$C173)</t>
  </si>
  <si>
    <t>=NL("First","Item Web &amp; Addl. Information","Web Product Equipment","Item No.",$C174)</t>
  </si>
  <si>
    <t>=NL("First","Item Web &amp; Addl. Information","Web Product Equipment","Item No.",$C175)</t>
  </si>
  <si>
    <t>=NL("First","Item Web &amp; Addl. Information","Web Product Equipment","Item No.",$C176)</t>
  </si>
  <si>
    <t>=NL("First","Item Web &amp; Addl. Information","Web Product Equipment","Item No.",$C177)</t>
  </si>
  <si>
    <t>=NL("First","Item Web &amp; Addl. Information","Web Product Equipment","Item No.",$C178)</t>
  </si>
  <si>
    <t>=NL("First","Item Web &amp; Addl. Information","Web Product Equipment","Item No.",$C179)</t>
  </si>
  <si>
    <t>=NL("First","Item Web &amp; Addl. Information","Web Product Equipment","Item No.",$C180)</t>
  </si>
  <si>
    <t>=NL("First","Item Web &amp; Addl. Information","Web Product Equipment","Item No.",$C181)</t>
  </si>
  <si>
    <t>=NL("First","Item Web &amp; Addl. Information","Web Product Equipment","Item No.",$C182)</t>
  </si>
  <si>
    <t>=NL("First","Item Web &amp; Addl. Information","Web Product Equipment","Item No.",$C183)</t>
  </si>
  <si>
    <t>=NL("First","Item Web &amp; Addl. Information","Web Product Equipment","Item No.",$C184)</t>
  </si>
  <si>
    <t>=NL("First","Item Web &amp; Addl. Information","Web Product Equipment","Item No.",$C185)</t>
  </si>
  <si>
    <t>=NL("First","Item Web &amp; Addl. Information","Web Product Equipment","Item No.",$C186)</t>
  </si>
  <si>
    <t>=NL("First","Item Web &amp; Addl. Information","Web Product Equipment","Item No.",$C187)</t>
  </si>
  <si>
    <t>=NL("First","Item Web &amp; Addl. Information","Web Product Equipment","Item No.",$C188)</t>
  </si>
  <si>
    <t>=NL("First","Item Web &amp; Addl. Information","Web Product Equipment","Item No.",$C189)</t>
  </si>
  <si>
    <t>=NL("First","Item Web &amp; Addl. Information","Web Product Equipment","Item No.",$C190)</t>
  </si>
  <si>
    <t>=NL("First","Item Web &amp; Addl. Information","Web Product Equipment","Item No.",$C191)</t>
  </si>
  <si>
    <t>=NL("First","Item Web &amp; Addl. Information","Web Product Equipment","Item No.",$C192)</t>
  </si>
  <si>
    <t>=NL("First","Item Web &amp; Addl. Information","Web Product Equipment","Item No.",$C193)</t>
  </si>
  <si>
    <t>=NL("First","Item Web &amp; Addl. Information","Web Product Equipment","Item No.",$C194)</t>
  </si>
  <si>
    <t>=NL("First","Item Web &amp; Addl. Information","Web Product Equipment","Item No.",$C195)</t>
  </si>
  <si>
    <t>=NL("First","Item Web &amp; Addl. Information","Web Product Equipment","Item No.",$C196)</t>
  </si>
  <si>
    <t>=NL("First","Item Web &amp; Addl. Information","Web Product Equipment","Item No.",$C197)</t>
  </si>
  <si>
    <t>=NL("First","Item Web &amp; Addl. Information","Web Product Equipment","Item No.",$C198)</t>
  </si>
  <si>
    <t>=NL("First","Item Web &amp; Addl. Information","Web Product Equipment","Item No.",$C199)</t>
  </si>
  <si>
    <t>=NL("First","Item Web &amp; Addl. Information","Web Product Equipment","Item No.",$C200)</t>
  </si>
  <si>
    <t>=NL("First","Item Web &amp; Addl. Information","Web Product Equipment","Item No.",$C201)</t>
  </si>
  <si>
    <t>=NL("First","Item Web &amp; Addl. Information","Web Product Equipment","Item No.",$C202)</t>
  </si>
  <si>
    <t>=NL("First","Item Web &amp; Addl. Information","Web Product Equipment","Item No.",$C203)</t>
  </si>
  <si>
    <t>=NL("First","Item Web &amp; Addl. Information","Web Product Equipment","Item No.",$C204)</t>
  </si>
  <si>
    <t>=NL("First","Item Web &amp; Addl. Information","Web Product Equipment","Item No.",$C205)</t>
  </si>
  <si>
    <t>=NL("First","Item Web &amp; Addl. Information","Web Product Equipment","Item No.",$C206)</t>
  </si>
  <si>
    <t>=NL("First","Item Web &amp; Addl. Information","Web Product Equipment","Item No.",$C207)</t>
  </si>
  <si>
    <t>=NL("First","Item Web &amp; Addl. Information","Web Product Equipment","Item No.",$C208)</t>
  </si>
  <si>
    <t>=NL("First","Item Web &amp; Addl. Information","Web Product Equipment","Item No.",$C209)</t>
  </si>
  <si>
    <t>=NL("First","Item Web &amp; Addl. Information","Web Product Equipment","Item No.",$C210)</t>
  </si>
  <si>
    <t>=NL("First","Item Web &amp; Addl. Information","Web Product Equipment","Item No.",$C211)</t>
  </si>
  <si>
    <t>=NL("First","Item Web &amp; Addl. Information","Web Product Equipment","Item No.",$C212)</t>
  </si>
  <si>
    <t>=NL("First","Item Web &amp; Addl. Information","Web Product Equipment","Item No.",$C213)</t>
  </si>
  <si>
    <t>=NL("First","Item Web &amp; Addl. Information","Web Product Equipment","Item No.",$C214)</t>
  </si>
  <si>
    <t>=NL("First","Item Web &amp; Addl. Information","Web Product Equipment","Item No.",$C215)</t>
  </si>
  <si>
    <t>=NL("First","Item Web &amp; Addl. Information","Web Product Equipment","Item No.",$C216)</t>
  </si>
  <si>
    <t>=NL("First","Item Web &amp; Addl. Information","Web Product Equipment","Item No.",$C217)</t>
  </si>
  <si>
    <t>=NL("First","Item Web &amp; Addl. Information","Web Product Equipment","Item No.",$C218)</t>
  </si>
  <si>
    <t>=NL("First","Item Web &amp; Addl. Information","Web Product Equipment","Item No.",$C219)</t>
  </si>
  <si>
    <t>=NL("First","Item Web &amp; Addl. Information","Web Product Equipment","Item No.",$C220)</t>
  </si>
  <si>
    <t>=NL("First","Item Web &amp; Addl. Information","Web Product Equipment","Item No.",$C221)</t>
  </si>
  <si>
    <t>=NL("First","Item Web &amp; Addl. Information","Web Product Equipment","Item No.",$C222)</t>
  </si>
  <si>
    <t>=NL("First","Item Web &amp; Addl. Information","Web Product Equipment","Item No.",$C223)</t>
  </si>
  <si>
    <t>=NL("First","Item Web &amp; Addl. Information","Web Product Equipment","Item No.",$C224)</t>
  </si>
  <si>
    <t>=NL("First","Item Web &amp; Addl. Information","Web Product Equipment","Item No.",$C225)</t>
  </si>
  <si>
    <t>=NL("First","Item Web &amp; Addl. Information","Web Product Equipment","Item No.",$C226)</t>
  </si>
  <si>
    <t>=NL("First","Item Web &amp; Addl. Information","Web Product Equipment","Item No.",$C227)</t>
  </si>
  <si>
    <t>=NL("First","Item Web &amp; Addl. Information","Web Product Equipment","Item No.",$C228)</t>
  </si>
  <si>
    <t>=NL("First","Item Web &amp; Addl. Information","Web Product Equipment","Item No.",$C229)</t>
  </si>
  <si>
    <t>=NL("First","Item Web &amp; Addl. Information","Web Product Equipment","Item No.",$C230)</t>
  </si>
  <si>
    <t>=NL("First","Item Web &amp; Addl. Information","Web Product Equipment","Item No.",$C231)</t>
  </si>
  <si>
    <t>=NL("First","Item Web &amp; Addl. Information","Web Product Equipment","Item No.",$C232)</t>
  </si>
  <si>
    <t>=NL("First","Item Web &amp; Addl. Information","Web Product Equipment","Item No.",$C233)</t>
  </si>
  <si>
    <t>=NL("First","Item Web &amp; Addl. Information","Web Product Equipment","Item No.",$C234)</t>
  </si>
  <si>
    <t>=NL("First","Item Web &amp; Addl. Information","Web Product Equipment","Item No.",$C235)</t>
  </si>
  <si>
    <t>=NL("First","Item Web &amp; Addl. Information","Web Product Equipment","Item No.",$C236)</t>
  </si>
  <si>
    <t>=NL("First","Item Web &amp; Addl. Information","Web Product Equipment","Item No.",$C237)</t>
  </si>
  <si>
    <t>=NL("First","Item Web &amp; Addl. Information","Web Product Equipment","Item No.",$C238)</t>
  </si>
  <si>
    <t>=NL("First","Item Web &amp; Addl. Information","Web Product Equipment","Item No.",$C239)</t>
  </si>
  <si>
    <t>=NL("First","Item Web &amp; Addl. Information","Web Product Equipment","Item No.",$C240)</t>
  </si>
  <si>
    <t>=NL("First","Item Web &amp; Addl. Information","Web Product Equipment","Item No.",$C241)</t>
  </si>
  <si>
    <t>=NL("First","Item Web &amp; Addl. Information","Web Product Equipment","Item No.",$C242)</t>
  </si>
  <si>
    <t>=NL("First","Item Web &amp; Addl. Information","Web Product Equipment","Item No.",$C243)</t>
  </si>
  <si>
    <t>=NL("First","Item Web &amp; Addl. Information","Web Product Equipment","Item No.",$C244)</t>
  </si>
  <si>
    <t>=NL("First","Item Web &amp; Addl. Information","Web Product Equipment","Item No.",$C245)</t>
  </si>
  <si>
    <t>=NL("First","Item Web &amp; Addl. Information","Web Product Equipment","Item No.",$C246)</t>
  </si>
  <si>
    <t>=NL("First","Item Web &amp; Addl. Information","Web Product Equipment","Item No.",$C247)</t>
  </si>
  <si>
    <t>=NL("First","Item Web &amp; Addl. Information","Web Product Equipment","Item No.",$C248)</t>
  </si>
  <si>
    <t>=NL("First","Item Web &amp; Addl. Information","Web Product Equipment","Item No.",$C249)</t>
  </si>
  <si>
    <t>=NL("First","Item Web &amp; Addl. Information","Web Product Equipment","Item No.",$C250)</t>
  </si>
  <si>
    <t>=NL("First","Item Web &amp; Addl. Information","Web Product Equipment","Item No.",$C251)</t>
  </si>
  <si>
    <t>=NL("First","Item Web &amp; Addl. Information","Web Product Equipment","Item No.",$C252)</t>
  </si>
  <si>
    <t>=NL("First","Item Web &amp; Addl. Information","Web Product Equipment","Item No.",$C253)</t>
  </si>
  <si>
    <t>=NL("First","Item Web &amp; Addl. Information","Web Product Equipment","Item No.",$C254)</t>
  </si>
  <si>
    <t>=NL("First","Item Web &amp; Addl. Information","Web Product Equipment","Item No.",$C255)</t>
  </si>
  <si>
    <t>=NL("First","Item Web &amp; Addl. Information","Web Product Equipment","Item No.",$C256)</t>
  </si>
  <si>
    <t>=NL("First","Item Web &amp; Addl. Information","Web Product Equipment","Item No.",$C257)</t>
  </si>
  <si>
    <t>=NL("First","Item Web &amp; Addl. Information","Web Product Equipment","Item No.",$C258)</t>
  </si>
  <si>
    <t>=NL("First","Item Web &amp; Addl. Information","Web Product Equipment","Item No.",$C259)</t>
  </si>
  <si>
    <t>=NL("First","Item Web &amp; Addl. Information","Web Product Equipment","Item No.",$C260)</t>
  </si>
  <si>
    <t>=NL("First","Item Web &amp; Addl. Information","Web Product Equipment","Item No.",$C261)</t>
  </si>
  <si>
    <t>=NL("First","Item Web &amp; Addl. Information","Web Product Equipment","Item No.",$C262)</t>
  </si>
  <si>
    <t>=NL("First","Item Web &amp; Addl. Information","Web Product Equipment","Item No.",$C263)</t>
  </si>
  <si>
    <t>=NL("First","Item Web &amp; Addl. Information","Web Product Equipment","Item No.",$C264)</t>
  </si>
  <si>
    <t>=NL("First","Item Web &amp; Addl. Information","Web Product Equipment","Item No.",$C265)</t>
  </si>
  <si>
    <t>=NL("First","Item Web &amp; Addl. Information","Web Product Equipment","Item No.",$C266)</t>
  </si>
  <si>
    <t>=NL("First","Item Web &amp; Addl. Information","Web Product Equipment","Item No.",$C267)</t>
  </si>
  <si>
    <t>=NL("First","Item Web &amp; Addl. Information","Web Product Equipment","Item No.",$C268)</t>
  </si>
  <si>
    <t>=NL("First","Item Web &amp; Addl. Information","Web Product Equipment","Item No.",$C269)</t>
  </si>
  <si>
    <t>=NL("First","Item Web &amp; Addl. Information","Web Product Equipment","Item No.",$C270)</t>
  </si>
  <si>
    <t>=NL("First","Item Web &amp; Addl. Information","Web Product Equipment","Item No.",$C271)</t>
  </si>
  <si>
    <t>=NL("First","Item Web &amp; Addl. Information","Web Product Equipment","Item No.",$C272)</t>
  </si>
  <si>
    <t>=NL("First","Item Web &amp; Addl. Information","Web Product Equipment","Item No.",$C273)</t>
  </si>
  <si>
    <t>=NL("First","Item Web &amp; Addl. Information","Web Product Equipment","Item No.",$C274)</t>
  </si>
  <si>
    <t>=NL("First","Item Web &amp; Addl. Information","Web Product Equipment","Item No.",$C275)</t>
  </si>
  <si>
    <t>=NL("First","Item Web &amp; Addl. Information","Web Product Equipment","Item No.",$C276)</t>
  </si>
  <si>
    <t>=NL("First","Item Web &amp; Addl. Information","Web Product Equipment","Item No.",$C277)</t>
  </si>
  <si>
    <t>=NL("First","Item Web &amp; Addl. Information","Web Product Equipment","Item No.",$C278)</t>
  </si>
  <si>
    <t>=NL("First","Item Web &amp; Addl. Information","Web Product Equipment","Item No.",$C279)</t>
  </si>
  <si>
    <t>=NL("First","Item Web &amp; Addl. Information","Web Product Equipment","Item No.",$C280)</t>
  </si>
  <si>
    <t>=NL("First","Item Web &amp; Addl. Information","Web Product Equipment","Item No.",$C281)</t>
  </si>
  <si>
    <t>=NL("First","Item Web &amp; Addl. Information","Web Product Equipment","Item No.",$C282)</t>
  </si>
  <si>
    <t>=NL("First","Item Web &amp; Addl. Information","Web Product Equipment","Item No.",$C283)</t>
  </si>
  <si>
    <t>=NL("First","Item Web &amp; Addl. Information","Web Product Equipment","Item No.",$C284)</t>
  </si>
  <si>
    <t>=NL("First","Item Web &amp; Addl. Information","Web Product Equipment","Item No.",$C285)</t>
  </si>
  <si>
    <t>=NL("First","Item Web &amp; Addl. Information","Web Product Equipment","Item No.",$C286)</t>
  </si>
  <si>
    <t>=NL("First","Item Web &amp; Addl. Information","Web Product Equipment","Item No.",$C287)</t>
  </si>
  <si>
    <t>=NL("First","Item Web &amp; Addl. Information","Web Product Equipment","Item No.",$C288)</t>
  </si>
  <si>
    <t>=NL("First","Item Web &amp; Addl. Information","Web Product Equipment","Item No.",$C289)</t>
  </si>
  <si>
    <t>=NL("First","Item Web &amp; Addl. Information","Web Product Equipment","Item No.",$C290)</t>
  </si>
  <si>
    <t>=NL("First","Item Web &amp; Addl. Information","Web Product Equipment","Item No.",$C291)</t>
  </si>
  <si>
    <t>=NL("First","Item Web &amp; Addl. Information","Web Product Equipment","Item No.",$C292)</t>
  </si>
  <si>
    <t>=NL("First","Item Web &amp; Addl. Information","Web Product Equipment","Item No.",$C293)</t>
  </si>
  <si>
    <t>=NL("First","Item Web &amp; Addl. Information","Web Product Equipment","Item No.",$C294)</t>
  </si>
  <si>
    <t>=NL("First","Item Web &amp; Addl. Information","Web Product Equipment","Item No.",$C295)</t>
  </si>
  <si>
    <t>=NL("First","Item Web &amp; Addl. Information","Web Product Equipment","Item No.",$C296)</t>
  </si>
  <si>
    <t>=NL("First","Item Web &amp; Addl. Information","Web Product Equipment","Item No.",$C297)</t>
  </si>
  <si>
    <t>=NL("First","Item Web &amp; Addl. Information","Web Product Equipment","Item No.",$C298)</t>
  </si>
  <si>
    <t>=NL("First","Item Web &amp; Addl. Information","Web Product Equipment","Item No.",$C299)</t>
  </si>
  <si>
    <t>=NL("First","Item Web &amp; Addl. Information","Web Product Equipment","Item No.",$C300)</t>
  </si>
  <si>
    <t>=NL("First","Item Web &amp; Addl. Information","Web Product Equipment","Item No.",$C301)</t>
  </si>
  <si>
    <t>=NL("First","Item Web &amp; Addl. Information","Web Product Equipment","Item No.",$C302)</t>
  </si>
  <si>
    <t>=NL("First","Item Web &amp; Addl. Information","Web Product Equipment","Item No.",$C303)</t>
  </si>
  <si>
    <t>=NL("First","Item Web &amp; Addl. Information","Web Product Equipment","Item No.",$C304)</t>
  </si>
  <si>
    <t>=NL("First","Item Web &amp; Addl. Information","Web Product Equipment","Item No.",$C305)</t>
  </si>
  <si>
    <t>=NL("First","Item Web &amp; Addl. Information","Web Product Equipment","Item No.",$C306)</t>
  </si>
  <si>
    <t>=NL("First","Item Web &amp; Addl. Information","Web Product Equipment","Item No.",$C307)</t>
  </si>
  <si>
    <t>=NL("First","Item Web &amp; Addl. Information","Web Product Equipment","Item No.",$C308)</t>
  </si>
  <si>
    <t>=NL("First","Item Web &amp; Addl. Information","Web Product Equipment","Item No.",$C309)</t>
  </si>
  <si>
    <t>=NL("First","Item Web &amp; Addl. Information","Web Product Equipment","Item No.",$C310)</t>
  </si>
  <si>
    <t>=NL("First","Item Web &amp; Addl. Information","Web Product Equipment","Item No.",$C311)</t>
  </si>
  <si>
    <t>=NL("First","Item Web &amp; Addl. Information","Web Product Equipment","Item No.",$C312)</t>
  </si>
  <si>
    <t>=NL("First","Item Web &amp; Addl. Information","Web Product Equipment","Item No.",$C313)</t>
  </si>
  <si>
    <t>=NL("First","Item Web &amp; Addl. Information","Web Product Equipment","Item No.",$C314)</t>
  </si>
  <si>
    <t>=NL("First","Item Web &amp; Addl. Information","Web Product Equipment","Item No.",$C315)</t>
  </si>
  <si>
    <t>=NL("First","Item Web &amp; Addl. Information","Web Product Equipment","Item No.",$C316)</t>
  </si>
  <si>
    <t>=NL("First","Item Web &amp; Addl. Information","Web Product Equipment","Item No.",$C317)</t>
  </si>
  <si>
    <t>=NL("First","Item Web &amp; Addl. Information","Web Product Equipment","Item No.",$C318)</t>
  </si>
  <si>
    <t>=NL("First","Item Web &amp; Addl. Information","Web Product Equipment","Item No.",$C319)</t>
  </si>
  <si>
    <t>=NL("First","Item Web &amp; Addl. Information","Web Product Equipment","Item No.",$C320)</t>
  </si>
  <si>
    <t>=NL("First","Item Web &amp; Addl. Information","Web Product Equipment","Item No.",$C321)</t>
  </si>
  <si>
    <t>=NL("First","Item Web &amp; Addl. Information","Web Product Equipment","Item No.",$C322)</t>
  </si>
  <si>
    <t>=NL("First","Item Web &amp; Addl. Information","Web Product Equipment","Item No.",$C323)</t>
  </si>
  <si>
    <t>=NL("First","Item Web &amp; Addl. Information","Web Product Equipment","Item No.",$C324)</t>
  </si>
  <si>
    <t>=NL("First","Item Web &amp; Addl. Information","Web Product Equipment","Item No.",$C325)</t>
  </si>
  <si>
    <t>=NL("First","Item Web &amp; Addl. Information","Web Product Equipment","Item No.",$C326)</t>
  </si>
  <si>
    <t>=NL("First","Item Web &amp; Addl. Information","Web Product Equipment","Item No.",$C327)</t>
  </si>
  <si>
    <t>=NL("First","Item Web &amp; Addl. Information","Web Product Equipment","Item No.",$C328)</t>
  </si>
  <si>
    <t>=NL("First","Item Web &amp; Addl. Information","Web Product Equipment","Item No.",$C329)</t>
  </si>
  <si>
    <t>=NL("First","Item Web &amp; Addl. Information","Web Product Equipment","Item No.",$C330)</t>
  </si>
  <si>
    <t>=NL("First","Item Web &amp; Addl. Information","Web Product Equipment","Item No.",$C331)</t>
  </si>
  <si>
    <t>=NL("First","Item Web &amp; Addl. Information","Web Product Equipment","Item No.",$C332)</t>
  </si>
  <si>
    <t>=NL("First","Item Web &amp; Addl. Information","Web Product Equipment","Item No.",$C333)</t>
  </si>
  <si>
    <t>=NL("First","Item Web &amp; Addl. Information","Web Product Equipment","Item No.",$C334)</t>
  </si>
  <si>
    <t>=NL("First","Item Web &amp; Addl. Information","Web Product Equipment","Item No.",$C335)</t>
  </si>
  <si>
    <t>=NL("First","Item Web &amp; Addl. Information","Web Product Equipment","Item No.",$C336)</t>
  </si>
  <si>
    <t>=NL("First","Item Web &amp; Addl. Information","Web Product Equipment","Item No.",$C337)</t>
  </si>
  <si>
    <t>=NL("First","Item Web &amp; Addl. Information","Web Product Equipment","Item No.",$C338)</t>
  </si>
  <si>
    <t>=NL("First","Item Web &amp; Addl. Information","Web Product Equipment","Item No.",$C339)</t>
  </si>
  <si>
    <t>=NL("First","Item Web &amp; Addl. Information","Web Product Equipment","Item No.",$C340)</t>
  </si>
  <si>
    <t>=NL("First","Item Web &amp; Addl. Information","Web Product Equipment","Item No.",$C341)</t>
  </si>
  <si>
    <t>=NL("First","Item Web &amp; Addl. Information","Web Product Equipment","Item No.",$C342)</t>
  </si>
  <si>
    <t>=NL("First","Item Web &amp; Addl. Information","Web Product Equipment","Item No.",$C343)</t>
  </si>
  <si>
    <t>=NL("First","Item Web &amp; Addl. Information","Web Product Equipment","Item No.",$C344)</t>
  </si>
  <si>
    <t>=NL("First","Item Web &amp; Addl. Information","Web Product Equipment","Item No.",$C345)</t>
  </si>
  <si>
    <t>=NL("First","Item Web &amp; Addl. Information","Web Product Equipment","Item No.",$C346)</t>
  </si>
  <si>
    <t>=NL("First","Item Web &amp; Addl. Information","Web Product Equipment","Item No.",$C347)</t>
  </si>
  <si>
    <t>=NL("First","Item Web &amp; Addl. Information","Web Product Equipment","Item No.",$C348)</t>
  </si>
  <si>
    <t>=NL("First","Item Web &amp; Addl. Information","Web Product Equipment","Item No.",$C349)</t>
  </si>
  <si>
    <t>=NL("First","Item Web &amp; Addl. Information","Web Product Equipment","Item No.",$C350)</t>
  </si>
  <si>
    <t>=NL("First","Item Web &amp; Addl. Information","Web Product Equipment","Item No.",$C351)</t>
  </si>
  <si>
    <t>=NL("First","Item Web &amp; Addl. Information","Web Product Equipment","Item No.",$C352)</t>
  </si>
  <si>
    <t>=NL("First","Item Web &amp; Addl. Information","Web Product Equipment","Item No.",$C353)</t>
  </si>
  <si>
    <t>=NL("First","Item Web &amp; Addl. Information","Web Product Equipment","Item No.",$C354)</t>
  </si>
  <si>
    <t>=NL("First","Item Web &amp; Addl. Information","Web Product Equipment","Item No.",$C355)</t>
  </si>
  <si>
    <t>=NL("First","Item Web &amp; Addl. Information","Web Product Equipment","Item No.",$C356)</t>
  </si>
  <si>
    <t>=NL("First","Item Web &amp; Addl. Information","Web Product Equipment","Item No.",$C357)</t>
  </si>
  <si>
    <t>=NL("First","Item Web &amp; Addl. Information","Web Product Equipment","Item No.",$C358)</t>
  </si>
  <si>
    <t>=NL("First","Item Web &amp; Addl. Information","Web Product Equipment","Item No.",$C359)</t>
  </si>
  <si>
    <t>=NL("First","Item Web &amp; Addl. Information","Web Product Equipment","Item No.",$C360)</t>
  </si>
  <si>
    <t>=NL("First","Item Web &amp; Addl. Information","Web Product Equipment","Item No.",$C361)</t>
  </si>
  <si>
    <t>=NL("First","Item Web &amp; Addl. Information","Web Product Equipment","Item No.",$C362)</t>
  </si>
  <si>
    <t>=NL("First","Item Web &amp; Addl. Information","Web Product Equipment","Item No.",$C363)</t>
  </si>
  <si>
    <t>=NL("First","Item Web &amp; Addl. Information","Web Product Equipment","Item No.",$C364)</t>
  </si>
  <si>
    <t>=NL("First","Item Web &amp; Addl. Information","Web Product Equipment","Item No.",$C365)</t>
  </si>
  <si>
    <t>=NL("First","Item Web &amp; Addl. Information","Web Product Equipment","Item No.",$C366)</t>
  </si>
  <si>
    <t>=NL("First","Item Web &amp; Addl. Information","Web Product Equipment","Item No.",$C367)</t>
  </si>
  <si>
    <t>=NL("First","Item Web &amp; Addl. Information","Web Product Equipment","Item No.",$C368)</t>
  </si>
  <si>
    <t>=NL("First","Item Web &amp; Addl. Information","Web Product Equipment","Item No.",$C369)</t>
  </si>
  <si>
    <t>=NL("First","Item Web &amp; Addl. Information","Web Product Equipment","Item No.",$C370)</t>
  </si>
  <si>
    <t>=NL("First","Item Web &amp; Addl. Information","Web Product Equipment","Item No.",$C371)</t>
  </si>
  <si>
    <t>=NL("First","Item Web &amp; Addl. Information","Web Product Equipment","Item No.",$C372)</t>
  </si>
  <si>
    <t>=NL("First","Item Web &amp; Addl. Information","Web Product Equipment","Item No.",$C373)</t>
  </si>
  <si>
    <t>=NL("First","Item Web &amp; Addl. Information","Web Product Equipment","Item No.",$C374)</t>
  </si>
  <si>
    <t>=NL("First","Item Web &amp; Addl. Information","Web Product Equipment","Item No.",$C375)</t>
  </si>
  <si>
    <t>=NL("First","Item Web &amp; Addl. Information","Web Product Equipment","Item No.",$C376)</t>
  </si>
  <si>
    <t>=NL("First","Item Web &amp; Addl. Information","Web Product Equipment","Item No.",$C377)</t>
  </si>
  <si>
    <t>=NL("First","Item Web &amp; Addl. Information","Web Product Equipment","Item No.",$C378)</t>
  </si>
  <si>
    <t>=NL("First","Item Web &amp; Addl. Information","Web Product Equipment","Item No.",$C379)</t>
  </si>
  <si>
    <t>=NL("First","Item Web &amp; Addl. Information","Web Product Equipment","Item No.",$C380)</t>
  </si>
  <si>
    <t>=NL("First","Item Web &amp; Addl. Information","Web Product Equipment","Item No.",$C381)</t>
  </si>
  <si>
    <t>=NL("First","Item Web &amp; Addl. Information","Web Product Equipment","Item No.",$C382)</t>
  </si>
  <si>
    <t>=NL("First","Item Web &amp; Addl. Information","Web Product Equipment","Item No.",$C383)</t>
  </si>
  <si>
    <t>=NL("First","Item Web &amp; Addl. Information","Web Product Equipment","Item No.",$C384)</t>
  </si>
  <si>
    <t>=NL("First","Item Web &amp; Addl. Information","Web Product Equipment","Item No.",$C385)</t>
  </si>
  <si>
    <t>=NL("First","Item Web &amp; Addl. Information","Web Product Equipment","Item No.",$C386)</t>
  </si>
  <si>
    <t>=NL("First","Item Web &amp; Addl. Information","Web Product Equipment","Item No.",$C387)</t>
  </si>
  <si>
    <t>=NL("First","Item Web &amp; Addl. Information","Web Product Equipment","Item No.",$C388)</t>
  </si>
  <si>
    <t>=NL("First","Item Web &amp; Addl. Information","Web Product Equipment","Item No.",$C389)</t>
  </si>
  <si>
    <t>=NL("First","Item Web &amp; Addl. Information","Web Product Equipment","Item No.",$C390)</t>
  </si>
  <si>
    <t>=NL("First","Item Web &amp; Addl. Information","Web Product Equipment","Item No.",$C391)</t>
  </si>
  <si>
    <t>=NL("First","Item Web &amp; Addl. Information","Web Product Equipment","Item No.",$C392)</t>
  </si>
  <si>
    <t>=NL("First","Item Web &amp; Addl. Information","Web Product Equipment","Item No.",$C393)</t>
  </si>
  <si>
    <t>=NL("First","Item Web &amp; Addl. Information","Web Product Equipment","Item No.",$C394)</t>
  </si>
  <si>
    <t>=NL("First","Item Web &amp; Addl. Information","Web Product Equipment","Item No.",$C395)</t>
  </si>
  <si>
    <t>=NL("First","Item Web &amp; Addl. Information","Web Product Equipment","Item No.",$C396)</t>
  </si>
  <si>
    <t>=NL("First","Item Web &amp; Addl. Information","Web Product Equipment","Item No.",$C397)</t>
  </si>
  <si>
    <t>=NL("First","Item Web &amp; Addl. Information","Web Product Equipment","Item No.",$C398)</t>
  </si>
  <si>
    <t>=NL("First","Item Web &amp; Addl. Information","Web Product Equipment","Item No.",$C399)</t>
  </si>
  <si>
    <t>=NL("First","Item Web &amp; Addl. Information","Web Product Equipment","Item No.",$C400)</t>
  </si>
  <si>
    <t>=NL("First","Item Web &amp; Addl. Information","Web Product Equipment","Item No.",$C401)</t>
  </si>
  <si>
    <t>=NL("First","Item Web &amp; Addl. Information","Web Product Equipment","Item No.",$C402)</t>
  </si>
  <si>
    <t>=NL("First","Item Web &amp; Addl. Information","Web Product Equipment","Item No.",$C403)</t>
  </si>
  <si>
    <t>=NL("First","Item Web &amp; Addl. Information","Web Product Equipment","Item No.",$C404)</t>
  </si>
  <si>
    <t>=NL("First","Item Web &amp; Addl. Information","Web Product Equipment","Item No.",$C405)</t>
  </si>
  <si>
    <t>=NL("First","Item Web &amp; Addl. Information","Web Product Equipment","Item No.",$C406)</t>
  </si>
  <si>
    <t>=NL("First","Item Web &amp; Addl. Information","Web Product Equipment","Item No.",$C407)</t>
  </si>
  <si>
    <t>=NL("First","Item Web &amp; Addl. Information","Web Product Equipment","Item No.",$C408)</t>
  </si>
  <si>
    <t>=NL("First","Item Web &amp; Addl. Information","Web Product Equipment","Item No.",$C409)</t>
  </si>
  <si>
    <t>=NL("First","Item Web &amp; Addl. Information","Web Product Equipment","Item No.",$C410)</t>
  </si>
  <si>
    <t>=NL("First","Item Web &amp; Addl. Information","Web Product Equipment","Item No.",$C411)</t>
  </si>
  <si>
    <t>=NL("First","Item Web &amp; Addl. Information","Web Product Equipment","Item No.",$C412)</t>
  </si>
  <si>
    <t>=NL("First","Item Web &amp; Addl. Information","Web Product Equipment","Item No.",$C413)</t>
  </si>
  <si>
    <t>=NL("First","Item Web &amp; Addl. Information","Web Product Equipment","Item No.",$C414)</t>
  </si>
  <si>
    <t>=NL("First","Item Web &amp; Addl. Information","Web Product Equipment","Item No.",$C415)</t>
  </si>
  <si>
    <t>=NL("First","Item Web &amp; Addl. Information","Web Product Equipment","Item No.",$C416)</t>
  </si>
  <si>
    <t>=NL("First","Item Web &amp; Addl. Information","Web Product Equipment","Item No.",$C417)</t>
  </si>
  <si>
    <t>=NL("First","Item Web &amp; Addl. Information","Web Product Equipment","Item No.",$C418)</t>
  </si>
  <si>
    <t>=NL("First","Item Web &amp; Addl. Information","Web Product Equipment","Item No.",$C419)</t>
  </si>
  <si>
    <t>=NL("First","Item Web &amp; Addl. Information","Web Product Equipment","Item No.",$C420)</t>
  </si>
  <si>
    <t>=NL("First","Item Web &amp; Addl. Information","Web Product Equipment","Item No.",$C421)</t>
  </si>
  <si>
    <t>=NL("First","Item Web &amp; Addl. Information","Web Product Equipment","Item No.",$C422)</t>
  </si>
  <si>
    <t>=NL("First","Item Web &amp; Addl. Information","Web Product Equipment","Item No.",$C423)</t>
  </si>
  <si>
    <t>=NL("First","Item Web &amp; Addl. Information","Web Product Equipment","Item No.",$C424)</t>
  </si>
  <si>
    <t>=NL("First","Item Web &amp; Addl. Information","Web Product Equipment","Item No.",$C425)</t>
  </si>
  <si>
    <t>=NL("First","Item Web &amp; Addl. Information","Web Product Equipment","Item No.",$C426)</t>
  </si>
  <si>
    <t>=NL("First","Item Web &amp; Addl. Information","Web Product Equipment","Item No.",$C427)</t>
  </si>
  <si>
    <t>=NL("First","Item Web &amp; Addl. Information","Web Product Equipment","Item No.",$C428)</t>
  </si>
  <si>
    <t>=NL("First","Item Web &amp; Addl. Information","Web Product Equipment","Item No.",$C429)</t>
  </si>
  <si>
    <t>=NL("First","Item Web &amp; Addl. Information","Web Product Equipment","Item No.",$C430)</t>
  </si>
  <si>
    <t>=NL("First","Item Web &amp; Addl. Information","Web Product Equipment","Item No.",$C431)</t>
  </si>
  <si>
    <t>=NL("First","Item Web &amp; Addl. Information","Web Product Equipment","Item No.",$C432)</t>
  </si>
  <si>
    <t>=NL("First","Item Web &amp; Addl. Information","Web Product Equipment","Item No.",$C433)</t>
  </si>
  <si>
    <t>=NL("First","Item Web &amp; Addl. Information","Web Product Equipment","Item No.",$C434)</t>
  </si>
  <si>
    <t>=NL("First","Item Web &amp; Addl. Information","Web Product Equipment","Item No.",$C435)</t>
  </si>
  <si>
    <t>=NL("First","Item Web &amp; Addl. Information","Web Product Equipment","Item No.",$C436)</t>
  </si>
  <si>
    <t>=NL("First","Item Web &amp; Addl. Information","Web Product Equipment","Item No.",$C437)</t>
  </si>
  <si>
    <t>=NL("First","Item Web &amp; Addl. Information","Web Product Equipment","Item No.",$C438)</t>
  </si>
  <si>
    <t>=NL("First","Item Web &amp; Addl. Information","Web Product Equipment","Item No.",$C439)</t>
  </si>
  <si>
    <t>=NL("First","Item Web &amp; Addl. Information","Web Product Equipment","Item No.",$C440)</t>
  </si>
  <si>
    <t>=NL("First","Item Web &amp; Addl. Information","Web Product Equipment","Item No.",$C441)</t>
  </si>
  <si>
    <t>=NL("First","Item Web &amp; Addl. Information","Web Product Equipment","Item No.",$C442)</t>
  </si>
  <si>
    <t>=NL("First","Item Web &amp; Addl. Information","Web Product Equipment","Item No.",$C443)</t>
  </si>
  <si>
    <t>=NL("First","Item Web &amp; Addl. Information","Web Product Equipment","Item No.",$C444)</t>
  </si>
  <si>
    <t>=NL("First","Item Web &amp; Addl. Information","Web Product Equipment","Item No.",$C445)</t>
  </si>
  <si>
    <t>=NL("First","Item Web &amp; Addl. Information","Web Product Equipment","Item No.",$C446)</t>
  </si>
  <si>
    <t>=NL("First","Item Web &amp; Addl. Information","Web Product Equipment","Item No.",$C447)</t>
  </si>
  <si>
    <t>=NL("First","Item Web &amp; Addl. Information","Web Product Equipment","Item No.",$C448)</t>
  </si>
  <si>
    <t>=NL("First","Item Web &amp; Addl. Information","Web Product Equipment","Item No.",$C449)</t>
  </si>
  <si>
    <t>=NL("First","Item Web &amp; Addl. Information","Web Product Equipment","Item No.",$C450)</t>
  </si>
  <si>
    <t>=NL("First","Item Web &amp; Addl. Information","Web Product Equipment","Item No.",$C451)</t>
  </si>
  <si>
    <t>=NL("First","Item Web &amp; Addl. Information","Web Product Equipment","Item No.",$C452)</t>
  </si>
  <si>
    <t>=NL("First","Item Web &amp; Addl. Information","Web Product Equipment","Item No.",$C453)</t>
  </si>
  <si>
    <t>=NL("First","Item Web &amp; Addl. Information","Web Product Equipment","Item No.",$C454)</t>
  </si>
  <si>
    <t>=NL("First","Item Web &amp; Addl. Information","Web Product Equipment","Item No.",$C455)</t>
  </si>
  <si>
    <t>=NL("First","Item Web &amp; Addl. Information","Web Product Equipment","Item No.",$C456)</t>
  </si>
  <si>
    <t>=NL("First","Item Web &amp; Addl. Information","Web Product Equipment","Item No.",$C457)</t>
  </si>
  <si>
    <t>=NL("First","Item Web &amp; Addl. Information","Web Product Equipment","Item No.",$C458)</t>
  </si>
  <si>
    <t>=NL("First","Item Web &amp; Addl. Information","Web Product Equipment","Item No.",$C459)</t>
  </si>
  <si>
    <t>=NL("First","Item Web &amp; Addl. Information","Web Product Equipment","Item No.",$C460)</t>
  </si>
  <si>
    <t>=NL("First","Item Web &amp; Addl. Information","Web Product Equipment","Item No.",$C461)</t>
  </si>
  <si>
    <t>=NL("First","Item Web &amp; Addl. Information","Web Product Equipment","Item No.",$C462)</t>
  </si>
  <si>
    <t>=NL("First","Item Web &amp; Addl. Information","Web Product Equipment","Item No.",$C463)</t>
  </si>
  <si>
    <t>=NL("First","Item Web &amp; Addl. Information","Web Product Equipment","Item No.",$C464)</t>
  </si>
  <si>
    <t>=NL("First","Item Web &amp; Addl. Information","Web Product Equipment","Item No.",$C465)</t>
  </si>
  <si>
    <t>=NL("First","Item Web &amp; Addl. Information","Web Product Equipment","Item No.",$C466)</t>
  </si>
  <si>
    <t>=NL("First","Item Web &amp; Addl. Information","Web Product Equipment","Item No.",$C467)</t>
  </si>
  <si>
    <t>=NL("First","Item Web &amp; Addl. Information","Web Product Equipment","Item No.",$C468)</t>
  </si>
  <si>
    <t>=NL("First","Item Web &amp; Addl. Information","Web Product Equipment","Item No.",$C469)</t>
  </si>
  <si>
    <t>=NL("First","Item Web &amp; Addl. Information","Web Product Equipment","Item No.",$C470)</t>
  </si>
  <si>
    <t>=NL("First","Item Web &amp; Addl. Information","Web Product Equipment","Item No.",$C471)</t>
  </si>
  <si>
    <t>=NL("First","Item Web &amp; Addl. Information","Web Product Equipment","Item No.",$C472)</t>
  </si>
  <si>
    <t>=NL("First","Item Web &amp; Addl. Information","Web Product Equipment","Item No.",$C473)</t>
  </si>
  <si>
    <t>=NL("First","Item Web &amp; Addl. Information","Web Product Equipment","Item No.",$C474)</t>
  </si>
  <si>
    <t>=NL("First","Item Web &amp; Addl. Information","Web Product Equipment","Item No.",$C475)</t>
  </si>
  <si>
    <t>=NL("First","Item Web &amp; Addl. Information","Web Product Equipment","Item No.",$C476)</t>
  </si>
  <si>
    <t>=NL("First","Item Web &amp; Addl. Information","Web Product Equipment","Item No.",$C477)</t>
  </si>
  <si>
    <t>=NL("First","Item Web &amp; Addl. Information","Web Product Equipment","Item No.",$C478)</t>
  </si>
  <si>
    <t>=NL("First","Item Web &amp; Addl. Information","Web Product Equipment","Item No.",$C479)</t>
  </si>
  <si>
    <t>=NL("First","Item Web &amp; Addl. Information","Web Product Equipment","Item No.",$C480)</t>
  </si>
  <si>
    <t>=NL("First","Item Web &amp; Addl. Information","Web Product Equipment","Item No.",$C481)</t>
  </si>
  <si>
    <t>=NL("First","Item Web &amp; Addl. Information","Web Product Equipment","Item No.",$C482)</t>
  </si>
  <si>
    <t>=NL("First","Item Web &amp; Addl. Information","Web Product Equipment","Item No.",$C483)</t>
  </si>
  <si>
    <t>=NL("First","Item Web &amp; Addl. Information","Web Product Equipment","Item No.",$C484)</t>
  </si>
  <si>
    <t>=NL("First","Item Web &amp; Addl. Information","Web Product Equipment","Item No.",$C485)</t>
  </si>
  <si>
    <t>=NL("First","Item Web &amp; Addl. Information","Web Product Equipment","Item No.",$C486)</t>
  </si>
  <si>
    <t>=NL("First","Item Web &amp; Addl. Information","Web Product Equipment","Item No.",$C487)</t>
  </si>
  <si>
    <t>=NL("First","Item Web &amp; Addl. Information","Web Product Equipment","Item No.",$C488)</t>
  </si>
  <si>
    <t>=NL("First","Item Web &amp; Addl. Information","Web Product Equipment","Item No.",$C489)</t>
  </si>
  <si>
    <t>=NL("First","Item Web &amp; Addl. Information","Web Product Equipment","Item No.",$C490)</t>
  </si>
  <si>
    <t>=NL("First","Item Web &amp; Addl. Information","Web Product Equipment","Item No.",$C491)</t>
  </si>
  <si>
    <t>=NL("First","Item Web &amp; Addl. Information","Web Product Equipment","Item No.",$C492)</t>
  </si>
  <si>
    <t>=NL("First","Item Web &amp; Addl. Information","Web Product Equipment","Item No.",$C493)</t>
  </si>
  <si>
    <t>=NL("First","Item Web &amp; Addl. Information","Web Product Equipment","Item No.",$C494)</t>
  </si>
  <si>
    <t>=NL("First","Item Web &amp; Addl. Information","Web Product Equipment","Item No.",$C495)</t>
  </si>
  <si>
    <t>=NL("First","Item Web &amp; Addl. Information","Web Product Equipment","Item No.",$C496)</t>
  </si>
  <si>
    <t>=NL("First","Item Web &amp; Addl. Information","Web Product Equipment","Item No.",$C497)</t>
  </si>
  <si>
    <t>=NL("First","Item Web &amp; Addl. Information","Web Product Equipment","Item No.",$C498)</t>
  </si>
  <si>
    <t>=NL("First","Item Web &amp; Addl. Information","Web Product Equipment","Item No.",$C499)</t>
  </si>
  <si>
    <t>=NL("First","Item Web &amp; Addl. Information","Web Product Equipment","Item No.",$C500)</t>
  </si>
  <si>
    <t>=NL("First","Item Web &amp; Addl. Information","Web Product Equipment","Item No.",$C501)</t>
  </si>
  <si>
    <t>=NL("First","Item Web &amp; Addl. Information","Web Product Equipment","Item No.",$C502)</t>
  </si>
  <si>
    <t>=NL("First","Item Web &amp; Addl. Information","Web Product Equipment","Item No.",$C503)</t>
  </si>
  <si>
    <t>=NL("First","Item Web &amp; Addl. Information","Web Product Equipment","Item No.",$C504)</t>
  </si>
  <si>
    <t>=NL("First","Item Web &amp; Addl. Information","Web Product Equipment","Item No.",$C505)</t>
  </si>
  <si>
    <t>=NL("First","Item Web &amp; Addl. Information","Web Product Equipment","Item No.",$C506)</t>
  </si>
  <si>
    <t>=NL("First","Item Web &amp; Addl. Information","Web Product Equipment","Item No.",$C507)</t>
  </si>
  <si>
    <t>=NL("First","Item Web &amp; Addl. Information","Web Product Equipment","Item No.",$C508)</t>
  </si>
  <si>
    <t>=NL("First","Item Web &amp; Addl. Information","Web Product Equipment","Item No.",$C509)</t>
  </si>
  <si>
    <t>=NL("First","Item Web &amp; Addl. Information","Web Product Equipment","Item No.",$C510)</t>
  </si>
  <si>
    <t>=NL("First","Item Web &amp; Addl. Information","Web Product Equipment","Item No.",$C511)</t>
  </si>
  <si>
    <t>=NL("First","Item Web &amp; Addl. Information","Web Product Equipment","Item No.",$C512)</t>
  </si>
  <si>
    <t>=NL("First","Item Web &amp; Addl. Information","Web Product Equipment","Item No.",$C513)</t>
  </si>
  <si>
    <t>=NL("First","Item Web &amp; Addl. Information","Web Product Equipment","Item No.",$C514)</t>
  </si>
  <si>
    <t>=NL("First","Item Web &amp; Addl. Information","Web Product Equipment","Item No.",$C515)</t>
  </si>
  <si>
    <t>=NL("First","Item Web &amp; Addl. Information","Web Product Equipment","Item No.",$C516)</t>
  </si>
  <si>
    <t>=NL("First","Item Web &amp; Addl. Information","Web Product Equipment","Item No.",$C517)</t>
  </si>
  <si>
    <t>=NL("First","Item Web &amp; Addl. Information","Web Product Equipment","Item No.",$C518)</t>
  </si>
  <si>
    <t>=NL("First","Item Web &amp; Addl. Information","Web Product Equipment","Item No.",$C519)</t>
  </si>
  <si>
    <t>=NL("First","Item Web &amp; Addl. Information","Web Product Equipment","Item No.",$C520)</t>
  </si>
  <si>
    <t>=NL("First","Item Web &amp; Addl. Information","Web Product Equipment","Item No.",$C521)</t>
  </si>
  <si>
    <t>=NL("First","Item Web &amp; Addl. Information","Web Product Equipment","Item No.",$C522)</t>
  </si>
  <si>
    <t>=NL("First","Item Web &amp; Addl. Information","Web Product Equipment","Item No.",$C523)</t>
  </si>
  <si>
    <t>=NL("First","Item Web &amp; Addl. Information","Web Product Equipment","Item No.",$C524)</t>
  </si>
  <si>
    <t>=NL("First","Item Web &amp; Addl. Information","Web Product Equipment","Item No.",$C525)</t>
  </si>
  <si>
    <t>=NL("First","Item Web &amp; Addl. Information","Web Product Equipment","Item No.",$C526)</t>
  </si>
  <si>
    <t>=NL("First","Item Web &amp; Addl. Information","Web Product Equipment","Item No.",$C527)</t>
  </si>
  <si>
    <t>=NL("First","Item Web &amp; Addl. Information","Web Product Equipment","Item No.",$C528)</t>
  </si>
  <si>
    <t>=NL("First","Item Web &amp; Addl. Information","Web Product Equipment","Item No.",$C529)</t>
  </si>
  <si>
    <t>=NL("First","Item Web &amp; Addl. Information","Web Product Equipment","Item No.",$C530)</t>
  </si>
  <si>
    <t>=NL("First","Item Web &amp; Addl. Information","Web Product Equipment","Item No.",$C531)</t>
  </si>
  <si>
    <t>=NL("First","Item Web &amp; Addl. Information","Web Product Equipment","Item No.",$C532)</t>
  </si>
  <si>
    <t>=NL("First","Item Web &amp; Addl. Information","Web Product Equipment","Item No.",$C533)</t>
  </si>
  <si>
    <t>=NL("First","Item Web &amp; Addl. Information","Web Product Equipment","Item No.",$C534)</t>
  </si>
  <si>
    <t>=NL("First","Item Web &amp; Addl. Information","Web Product Equipment","Item No.",$C535)</t>
  </si>
  <si>
    <t>=NL("First","Item Web &amp; Addl. Information","Web Product Equipment","Item No.",$C536)</t>
  </si>
  <si>
    <t>=NL("First","Item Web &amp; Addl. Information","Web Product Equipment","Item No.",$C537)</t>
  </si>
  <si>
    <t>=NL("First","Item Web &amp; Addl. Information","Web Product Equipment","Item No.",$C538)</t>
  </si>
  <si>
    <t>=NL("First","Item Web &amp; Addl. Information","Web Product Equipment","Item No.",$C539)</t>
  </si>
  <si>
    <t>=NL("First","Item Web &amp; Addl. Information","Web Product Equipment","Item No.",$C540)</t>
  </si>
  <si>
    <t>=NL("First","Item Web &amp; Addl. Information","Web Product Equipment","Item No.",$C541)</t>
  </si>
  <si>
    <t>=NL("First","Item Web &amp; Addl. Information","Web Product Equipment","Item No.",$C542)</t>
  </si>
  <si>
    <t>=NL("First","Item Web &amp; Addl. Information","Web Product Equipment","Item No.",$C543)</t>
  </si>
  <si>
    <t>=NL("First","Item Web &amp; Addl. Information","Web Product Equipment","Item No.",$C544)</t>
  </si>
  <si>
    <t>=NL("First","Item Web &amp; Addl. Information","Web Product Equipment","Item No.",$C545)</t>
  </si>
  <si>
    <t>=NL("First","Item Web &amp; Addl. Information","Web Product Equipment","Item No.",$C546)</t>
  </si>
  <si>
    <t>=NL("First","Item Web &amp; Addl. Information","Web Product Equipment","Item No.",$C547)</t>
  </si>
  <si>
    <t>=NL("First","Item Web &amp; Addl. Information","Web Product Equipment","Item No.",$C548)</t>
  </si>
  <si>
    <t>=NL("First","Item Web &amp; Addl. Information","Web Product Equipment","Item No.",$C549)</t>
  </si>
  <si>
    <t>=NL("First","Item Web &amp; Addl. Information","Web Product Equipment","Item No.",$C550)</t>
  </si>
  <si>
    <t>=NL("First","Item Web &amp; Addl. Information","Web Product Equipment","Item No.",$C551)</t>
  </si>
  <si>
    <t>=NL("First","Item Web &amp; Addl. Information","Web Product Equipment","Item No.",$C552)</t>
  </si>
  <si>
    <t>=NL("First","Item Web &amp; Addl. Information","Web Product Equipment","Item No.",$C553)</t>
  </si>
  <si>
    <t>=NL("First","Item Web &amp; Addl. Information","Web Product Equipment","Item No.",$C554)</t>
  </si>
  <si>
    <t>=NL("First","Item Web &amp; Addl. Information","Web Product Equipment","Item No.",$C555)</t>
  </si>
  <si>
    <t>=NL("First","Item Web &amp; Addl. Information","Web Product Equipment","Item No.",$C556)</t>
  </si>
  <si>
    <t>=NL("First","Item Web &amp; Addl. Information","Web Product Equipment","Item No.",$C557)</t>
  </si>
  <si>
    <t>=NL("First","Item Web &amp; Addl. Information","Web Product Equipment","Item No.",$C558)</t>
  </si>
  <si>
    <t>=NL("First","Item Web &amp; Addl. Information","Web Product Equipment","Item No.",$C559)</t>
  </si>
  <si>
    <t>=NL("First","Item Web &amp; Addl. Information","Web Product Equipment","Item No.",$C560)</t>
  </si>
  <si>
    <t>=NL("First","Item Web &amp; Addl. Information","Web Product Equipment","Item No.",$C561)</t>
  </si>
  <si>
    <t>=NL("First","Item Web &amp; Addl. Information","Web Product Equipment","Item No.",$C562)</t>
  </si>
  <si>
    <t>=NL("First","Item Web &amp; Addl. Information","Web Product Equipment","Item No.",$C563)</t>
  </si>
  <si>
    <t>=NL("First","Item Web &amp; Addl. Information","Web Product Equipment","Item No.",$C564)</t>
  </si>
  <si>
    <t>=NL("First","Item Web &amp; Addl. Information","Web Product Equipment","Item No.",$C565)</t>
  </si>
  <si>
    <t>=NL("First","Item Web &amp; Addl. Information","Web Product Equipment","Item No.",$C566)</t>
  </si>
  <si>
    <t>=NL("First","Item Web &amp; Addl. Information","Web Product Equipment","Item No.",$C567)</t>
  </si>
  <si>
    <t>=NL("First","Item Web &amp; Addl. Information","Web Product Equipment","Item No.",$C568)</t>
  </si>
  <si>
    <t>=NL("First","Item Web &amp; Addl. Information","Web Product Equipment","Item No.",$C569)</t>
  </si>
  <si>
    <t>=NL("First","Item Web &amp; Addl. Information","Web Product Equipment","Item No.",$C570)</t>
  </si>
  <si>
    <t>=NL("First","Item Web &amp; Addl. Information","Web Product Equipment","Item No.",$C571)</t>
  </si>
  <si>
    <t>=NL("First","Item Web &amp; Addl. Information","Web Product Equipment","Item No.",$C572)</t>
  </si>
  <si>
    <t>=NL("First","Item Web &amp; Addl. Information","Web Product Equipment","Item No.",$C573)</t>
  </si>
  <si>
    <t>=NL("First","Item Web &amp; Addl. Information","Web Product Equipment","Item No.",$C574)</t>
  </si>
  <si>
    <t>=NL("First","Item Web &amp; Addl. Information","Web Product Equipment","Item No.",$C575)</t>
  </si>
  <si>
    <t>=NL("First","Item Web &amp; Addl. Information","Web Product Equipment","Item No.",$C576)</t>
  </si>
  <si>
    <t>=NL("First","Item Web &amp; Addl. Information","Web Product Equipment","Item No.",$C577)</t>
  </si>
  <si>
    <t>=NL("First","Item Web &amp; Addl. Information","Web Product Equipment","Item No.",$C578)</t>
  </si>
  <si>
    <t>=NL("First","Item Web &amp; Addl. Information","Web Product Equipment","Item No.",$C579)</t>
  </si>
  <si>
    <t>=NL("First","Item Web &amp; Addl. Information","Web Product Equipment","Item No.",$C580)</t>
  </si>
  <si>
    <t>=NL("First","Item Web &amp; Addl. Information","Web Product Equipment","Item No.",$C581)</t>
  </si>
  <si>
    <t>=NL("First","Item Web &amp; Addl. Information","Web Product Equipment","Item No.",$C582)</t>
  </si>
  <si>
    <t>=NL("First","Item Web &amp; Addl. Information","Web Product Equipment","Item No.",$C583)</t>
  </si>
  <si>
    <t>=NL("First","Item Web &amp; Addl. Information","Web Product Equipment","Item No.",$C584)</t>
  </si>
  <si>
    <t>=NL("First","Item Web &amp; Addl. Information","Web Product Equipment","Item No.",$C585)</t>
  </si>
  <si>
    <t>=NL("First","Item Web &amp; Addl. Information","Web Product Equipment","Item No.",$C586)</t>
  </si>
  <si>
    <t>=NL("First","Item Web &amp; Addl. Information","Web Product Equipment","Item No.",$C587)</t>
  </si>
  <si>
    <t>=NL("First","Item Web &amp; Addl. Information","Web Product Equipment","Item No.",$C588)</t>
  </si>
  <si>
    <t>=NL("First","Item Web &amp; Addl. Information","Web Product Equipment","Item No.",$C589)</t>
  </si>
  <si>
    <t>=NL("First","Item Web &amp; Addl. Information","Web Product Equipment","Item No.",$C590)</t>
  </si>
  <si>
    <t>=NL("First","Item Web &amp; Addl. Information","Web Product Equipment","Item No.",$C591)</t>
  </si>
  <si>
    <t>=NL("First","Item Web &amp; Addl. Information","Web Product Equipment","Item No.",$C592)</t>
  </si>
  <si>
    <t>=NL("First","Item Web &amp; Addl. Information","Web Product Equipment","Item No.",$C593)</t>
  </si>
  <si>
    <t>=NL("First","Item Web &amp; Addl. Information","Web Product Equipment","Item No.",$C594)</t>
  </si>
  <si>
    <t>=NL("First","Item Web &amp; Addl. Information","Web Product Equipment","Item No.",$C595)</t>
  </si>
  <si>
    <t>=NL("First","Item Web &amp; Addl. Information","Web Product Equipment","Item No.",$C596)</t>
  </si>
  <si>
    <t>=NL("First","Item Web &amp; Addl. Information","Web Product Equipment","Item No.",$C597)</t>
  </si>
  <si>
    <t>=NL("First","Item Web &amp; Addl. Information","Web Product Equipment","Item No.",$C598)</t>
  </si>
  <si>
    <t>=NL("First","Item Web &amp; Addl. Information","Web Product Equipment","Item No.",$C599)</t>
  </si>
  <si>
    <t>=NL("First","Item Web &amp; Addl. Information","Web Product Equipment","Item No.",$C600)</t>
  </si>
  <si>
    <t>=NL("First","Item Web &amp; Addl. Information","Web Product Equipment","Item No.",$C601)</t>
  </si>
  <si>
    <t>=NL("First","Item Web &amp; Addl. Information","Web Product Equipment","Item No.",$C602)</t>
  </si>
  <si>
    <t>=NL("First","Item Web &amp; Addl. Information","Web Product Equipment","Item No.",$C603)</t>
  </si>
  <si>
    <t>=NL("First","Item Web &amp; Addl. Information","Web Product Equipment","Item No.",$C604)</t>
  </si>
  <si>
    <t>=NL("First","Item Web &amp; Addl. Information","Web Product Equipment","Item No.",$C605)</t>
  </si>
  <si>
    <t>=NL("First","Item Web &amp; Addl. Information","Web Product Equipment","Item No.",$C606)</t>
  </si>
  <si>
    <t>=NL("First","Item Web &amp; Addl. Information","Web Product Equipment","Item No.",$C607)</t>
  </si>
  <si>
    <t>=NL("First","Item Web &amp; Addl. Information","Web Product Equipment","Item No.",$C608)</t>
  </si>
  <si>
    <t>=NL("First","Item Web &amp; Addl. Information","Web Product Equipment","Item No.",$C609)</t>
  </si>
  <si>
    <t>=NL("First","Item Web &amp; Addl. Information","Web Product Equipment","Item No.",$C610)</t>
  </si>
  <si>
    <t>=NL("First","Item Web &amp; Addl. Information","Web Product Equipment","Item No.",$C611)</t>
  </si>
  <si>
    <t>=NL("First","Item Web &amp; Addl. Information","Web Product Equipment","Item No.",$C612)</t>
  </si>
  <si>
    <t>=NL("First","Item Web &amp; Addl. Information","Web Product Equipment","Item No.",$C613)</t>
  </si>
  <si>
    <t>=NL("First","Item Web &amp; Addl. Information","Web Product Equipment","Item No.",$C614)</t>
  </si>
  <si>
    <t>=NL("First","Item Web &amp; Addl. Information","Web Product Equipment","Item No.",$C615)</t>
  </si>
  <si>
    <t>=NL("First","Item Web &amp; Addl. Information","Web Product Equipment","Item No.",$C616)</t>
  </si>
  <si>
    <t>=NL("First","Item Web &amp; Addl. Information","Web Product Equipment","Item No.",$C617)</t>
  </si>
  <si>
    <t>=NL("First","Item Web &amp; Addl. Information","Web Product Equipment","Item No.",$C618)</t>
  </si>
  <si>
    <t>=NL("First","Item Web &amp; Addl. Information","Web Product Equipment","Item No.",$C619)</t>
  </si>
  <si>
    <t>=NL("First","Item Web &amp; Addl. Information","Web Product Equipment","Item No.",$C620)</t>
  </si>
  <si>
    <t>=NL("First","Item Web &amp; Addl. Information","Web Product Equipment","Item No.",$C621)</t>
  </si>
  <si>
    <t>=NL("First","Item Web &amp; Addl. Information","Web Product Equipment","Item No.",$C622)</t>
  </si>
  <si>
    <t>=NL("First","Item Web &amp; Addl. Information","Web Product Equipment","Item No.",$C623)</t>
  </si>
  <si>
    <t>=NL("First","Item Web &amp; Addl. Information","Web Product Equipment","Item No.",$C624)</t>
  </si>
  <si>
    <t>=NL("First","Item Web &amp; Addl. Information","Web Product Equipment","Item No.",$C625)</t>
  </si>
  <si>
    <t>=NL("First","Item Web &amp; Addl. Information","Web Product Equipment","Item No.",$C626)</t>
  </si>
  <si>
    <t>=NL("First","Item Web &amp; Addl. Information","Web Product Equipment","Item No.",$C627)</t>
  </si>
  <si>
    <t>=NL("First","Item Web &amp; Addl. Information","Web Product Equipment","Item No.",$C628)</t>
  </si>
  <si>
    <t>=NL("First","Item Web &amp; Addl. Information","Web Product Equipment","Item No.",$C629)</t>
  </si>
  <si>
    <t>=NL("First","Item Web &amp; Addl. Information","Web Product Equipment","Item No.",$C630)</t>
  </si>
  <si>
    <t>=NL("First","Item Web &amp; Addl. Information","Web Product Equipment","Item No.",$C631)</t>
  </si>
  <si>
    <t>=NL("First","Item Web &amp; Addl. Information","Web Product Equipment","Item No.",$C632)</t>
  </si>
  <si>
    <t>=NL("First","Item Web &amp; Addl. Information","Web Product Equipment","Item No.",$C633)</t>
  </si>
  <si>
    <t>=NL("First","Item Web &amp; Addl. Information","Web Product Equipment","Item No.",$C634)</t>
  </si>
  <si>
    <t>=NL("First","Item Web &amp; Addl. Information","Web Product Equipment","Item No.",$C635)</t>
  </si>
  <si>
    <t>=NL("First","Item Web &amp; Addl. Information","Web Product Equipment","Item No.",$C636)</t>
  </si>
  <si>
    <t>=NL("First","Item Web &amp; Addl. Information","Web Product Equipment","Item No.",$C637)</t>
  </si>
  <si>
    <t>=NL("First","Item Web &amp; Addl. Information","Web Product Equipment","Item No.",$C638)</t>
  </si>
  <si>
    <t>=NL("First","Item Web &amp; Addl. Information","Web Product Equipment","Item No.",$C639)</t>
  </si>
  <si>
    <t>=NL("First","Item Web &amp; Addl. Information","Web Product Equipment","Item No.",$C640)</t>
  </si>
  <si>
    <t>=NL("First","Item Web &amp; Addl. Information","Web Product Equipment","Item No.",$C641)</t>
  </si>
  <si>
    <t>=NL("First","Item Web &amp; Addl. Information","Web Product Equipment","Item No.",$C642)</t>
  </si>
  <si>
    <t>=NL("First","Item Web &amp; Addl. Information","Web Product Equipment","Item No.",$C643)</t>
  </si>
  <si>
    <t>=NL("First","Item Web &amp; Addl. Information","Web Product Equipment","Item No.",$C644)</t>
  </si>
  <si>
    <t>=NL("First","Item Web &amp; Addl. Information","Web Product Equipment","Item No.",$C645)</t>
  </si>
  <si>
    <t>=NL("First","Item Web &amp; Addl. Information","Web Product Equipment","Item No.",$C646)</t>
  </si>
  <si>
    <t>=NL("First","Item Web &amp; Addl. Information","Web Product Equipment","Item No.",$C647)</t>
  </si>
  <si>
    <t>=NL("First","Item Web &amp; Addl. Information","Web Product Equipment","Item No.",$C648)</t>
  </si>
  <si>
    <t>=NL("First","Item Web &amp; Addl. Information","Web Product Equipment","Item No.",$C649)</t>
  </si>
  <si>
    <t>=NL("First","Item Web &amp; Addl. Information","Web Product Equipment","Item No.",$C650)</t>
  </si>
  <si>
    <t>=NL("First","Item Web &amp; Addl. Information","Web Product Equipment","Item No.",$C651)</t>
  </si>
  <si>
    <t>=NL("First","Item Web &amp; Addl. Information","Web Product Equipment","Item No.",$C652)</t>
  </si>
  <si>
    <t>=NL("First","Item Web &amp; Addl. Information","Web Product Equipment","Item No.",$C653)</t>
  </si>
  <si>
    <t>=NL("First","Item Web &amp; Addl. Information","Web Product Equipment","Item No.",$C654)</t>
  </si>
  <si>
    <t>=NL("First","Item Web &amp; Addl. Information","Web Product Equipment","Item No.",$C655)</t>
  </si>
  <si>
    <t>=NL("First","Item Web &amp; Addl. Information","Web Product Equipment","Item No.",$C656)</t>
  </si>
  <si>
    <t>=NL("First","Item Web &amp; Addl. Information","Web Product Equipment","Item No.",$C657)</t>
  </si>
  <si>
    <t>=NL("First","Item Web &amp; Addl. Information","Web Product Equipment","Item No.",$C658)</t>
  </si>
  <si>
    <t>=NL("First","Item Web &amp; Addl. Information","Web Product Equipment","Item No.",$C659)</t>
  </si>
  <si>
    <t>=NL("First","Item Web &amp; Addl. Information","Web Product Equipment","Item No.",$C660)</t>
  </si>
  <si>
    <t>=NL("First","Item Web &amp; Addl. Information","Web Product Equipment","Item No.",$C661)</t>
  </si>
  <si>
    <t>=NL("First","Item Web &amp; Addl. Information","Web Product Equipment","Item No.",$C662)</t>
  </si>
  <si>
    <t>=NL("First","Item Web &amp; Addl. Information","Web Product Equipment","Item No.",$C663)</t>
  </si>
  <si>
    <t>=NL("First","Item Web &amp; Addl. Information","Web Product Equipment","Item No.",$C664)</t>
  </si>
  <si>
    <t>=NL("First","Item Web &amp; Addl. Information","Web Product Equipment","Item No.",$C665)</t>
  </si>
  <si>
    <t>=NL("First","Item Web &amp; Addl. Information","Web Product Equipment","Item No.",$C666)</t>
  </si>
  <si>
    <t>=NL("First","Item Web &amp; Addl. Information","Web Product Equipment","Item No.",$C667)</t>
  </si>
  <si>
    <t>=NL("First","Item Web &amp; Addl. Information","Web Product Equipment","Item No.",$C668)</t>
  </si>
  <si>
    <t>=NL("First","Item Web &amp; Addl. Information","Web Product Equipment","Item No.",$C669)</t>
  </si>
  <si>
    <t>=NL("First","Item Web &amp; Addl. Information","Web Product Equipment","Item No.",$C670)</t>
  </si>
  <si>
    <t>=NL("First","Item Web &amp; Addl. Information","Web Product Equipment","Item No.",$C671)</t>
  </si>
  <si>
    <t>=NL("First","Item Web &amp; Addl. Information","Web Product Equipment","Item No.",$C672)</t>
  </si>
  <si>
    <t>=NL("First","Item Web &amp; Addl. Information","Web Product Equipment","Item No.",$C673)</t>
  </si>
  <si>
    <t>=NL("First","Item Web &amp; Addl. Information","Web Product Equipment","Item No.",$C674)</t>
  </si>
  <si>
    <t>=NL("First","Item Web &amp; Addl. Information","Web Product Equipment","Item No.",$C675)</t>
  </si>
  <si>
    <t>=NL("First","Item Web &amp; Addl. Information","Web Product Equipment","Item No.",$C676)</t>
  </si>
  <si>
    <t>=NL("First","Item Web &amp; Addl. Information","Web Product Equipment","Item No.",$C677)</t>
  </si>
  <si>
    <t>=NL("First","Item Web &amp; Addl. Information","Web Product Equipment","Item No.",$C678)</t>
  </si>
  <si>
    <t>=NL("First","Item Web &amp; Addl. Information","Web Product Equipment","Item No.",$C679)</t>
  </si>
  <si>
    <t>=NL("First","Item Web &amp; Addl. Information","Web Product Equipment","Item No.",$C680)</t>
  </si>
  <si>
    <t>=NL("First","Item Web &amp; Addl. Information","Web Product Equipment","Item No.",$C681)</t>
  </si>
  <si>
    <t>=NL("First","Item Web &amp; Addl. Information","Web Product Equipment","Item No.",$C682)</t>
  </si>
  <si>
    <t>=NL("First","Item Web &amp; Addl. Information","Web Product Equipment","Item No.",$C683)</t>
  </si>
  <si>
    <t>=NL("First","Item Web &amp; Addl. Information","Web Product Equipment","Item No.",$C684)</t>
  </si>
  <si>
    <t>=NL("First","Item Web &amp; Addl. Information","Web Product Equipment","Item No.",$C685)</t>
  </si>
  <si>
    <t>=NL("First","Item Web &amp; Addl. Information","Web Product Equipment","Item No.",$C686)</t>
  </si>
  <si>
    <t>=NL("First","Item Web &amp; Addl. Information","Web Product Equipment","Item No.",$C687)</t>
  </si>
  <si>
    <t>=NL("First","Item Web &amp; Addl. Information","Web Product Equipment","Item No.",$C688)</t>
  </si>
  <si>
    <t>=NL("First","Item Web &amp; Addl. Information","Web Product Equipment","Item No.",$C689)</t>
  </si>
  <si>
    <t>=NL("First","Item Web &amp; Addl. Information","Web Product Equipment","Item No.",$C690)</t>
  </si>
  <si>
    <t>=NL("First","Item Web &amp; Addl. Information","Web Product Equipment","Item No.",$C691)</t>
  </si>
  <si>
    <t>=NL("First","Item Web &amp; Addl. Information","Web Product Equipment","Item No.",$C692)</t>
  </si>
  <si>
    <t>=NL("First","Item Web &amp; Addl. Information","Web Product Equipment","Item No.",$C693)</t>
  </si>
  <si>
    <t>=NL("First","Item Web &amp; Addl. Information","Web Product Equipment","Item No.",$C694)</t>
  </si>
  <si>
    <t>=NL("First","Item Web &amp; Addl. Information","Web Product Equipment","Item No.",$C695)</t>
  </si>
  <si>
    <t>=NL("First","Item Web &amp; Addl. Information","Web Product Equipment","Item No.",$C696)</t>
  </si>
  <si>
    <t>=NL("First","Item Web &amp; Addl. Information","Web Product Equipment","Item No.",$C697)</t>
  </si>
  <si>
    <t>=NL("First","Item Web &amp; Addl. Information","Web Product Equipment","Item No.",$C698)</t>
  </si>
  <si>
    <t>=NL("First","Item Web &amp; Addl. Information","Web Product Equipment","Item No.",$C699)</t>
  </si>
  <si>
    <t>=NL("First","Item Web &amp; Addl. Information","Web Product Equipment","Item No.",$C700)</t>
  </si>
  <si>
    <t>=NL("First","Item Web &amp; Addl. Information","Web Product Equipment","Item No.",$C701)</t>
  </si>
  <si>
    <t>=NL("First","Item Web &amp; Addl. Information","Web Product Equipment","Item No.",$C702)</t>
  </si>
  <si>
    <t>=NL("First","Item Web &amp; Addl. Information","Web Product Equipment","Item No.",$C703)</t>
  </si>
  <si>
    <t>=NL("First","Item Web &amp; Addl. Information","Web Product Equipment","Item No.",$C704)</t>
  </si>
  <si>
    <t>=NL("First","Item Web &amp; Addl. Information","Web Product Equipment","Item No.",$C705)</t>
  </si>
  <si>
    <t>=NL("First","Item Web &amp; Addl. Information","Web Product Equipment","Item No.",$C706)</t>
  </si>
  <si>
    <t>=NL("First","Item Web &amp; Addl. Information","Web Product Equipment","Item No.",$C707)</t>
  </si>
  <si>
    <t>=NL("First","Item Web &amp; Addl. Information","Web Product Equipment","Item No.",$C708)</t>
  </si>
  <si>
    <t>=NL("First","Item Web &amp; Addl. Information","Web Product Equipment","Item No.",$C709)</t>
  </si>
  <si>
    <t>=NL("First","Item Web &amp; Addl. Information","Web Product Equipment","Item No.",$C710)</t>
  </si>
  <si>
    <t>=NL("First","Item Web &amp; Addl. Information","Web Product Equipment","Item No.",$C711)</t>
  </si>
  <si>
    <t>=NL("First","Item Web &amp; Addl. Information","Web Product Equipment","Item No.",$C712)</t>
  </si>
  <si>
    <t>=NL("First","Item Web &amp; Addl. Information","Web Product Equipment","Item No.",$C713)</t>
  </si>
  <si>
    <t>=NL("First","Item Web &amp; Addl. Information","Web Product Equipment","Item No.",$C714)</t>
  </si>
  <si>
    <t>=NL("First","Item Web &amp; Addl. Information","Web Product Equipment","Item No.",$C715)</t>
  </si>
  <si>
    <t>=NL("First","Item Web &amp; Addl. Information","Web Product Equipment","Item No.",$C716)</t>
  </si>
  <si>
    <t>=NL("First","Item Web &amp; Addl. Information","Web Product Equipment","Item No.",$C717)</t>
  </si>
  <si>
    <t>=NL("First","Item Web &amp; Addl. Information","Web Product Equipment","Item No.",$C718)</t>
  </si>
  <si>
    <t>=NL("First","Item Web &amp; Addl. Information","Web Product Equipment","Item No.",$C719)</t>
  </si>
  <si>
    <t>=NL("First","Item Web &amp; Addl. Information","Web Product Equipment","Item No.",$C720)</t>
  </si>
  <si>
    <t>=NL("First","Item Web &amp; Addl. Information","Web Product Equipment","Item No.",$C721)</t>
  </si>
  <si>
    <t>=NL("First","Item Web &amp; Addl. Information","Web Product Equipment","Item No.",$C722)</t>
  </si>
  <si>
    <t>=NL("First","Item Web &amp; Addl. Information","Web Product Equipment","Item No.",$C723)</t>
  </si>
  <si>
    <t>=NL("First","Item Web &amp; Addl. Information","Web Product Equipment","Item No.",$C724)</t>
  </si>
  <si>
    <t>=NL("First","Item Web &amp; Addl. Information","Web Product Equipment","Item No.",$C725)</t>
  </si>
  <si>
    <t>=NL("First","Item Web &amp; Addl. Information","Web Product Equipment","Item No.",$C726)</t>
  </si>
  <si>
    <t>=NL("First","Item Web &amp; Addl. Information","Web Product Equipment","Item No.",$C727)</t>
  </si>
  <si>
    <t>=NL("First","Item Web &amp; Addl. Information","Web Product Equipment","Item No.",$C728)</t>
  </si>
  <si>
    <t>=NL("First","Item Web &amp; Addl. Information","Web Product Equipment","Item No.",$C729)</t>
  </si>
  <si>
    <t>=NL("First","Item Web &amp; Addl. Information","Web Product Equipment","Item No.",$C730)</t>
  </si>
  <si>
    <t>=NL("First","Item Web &amp; Addl. Information","Web Product Equipment","Item No.",$C731)</t>
  </si>
  <si>
    <t>=NL("First","Item Web &amp; Addl. Information","Web Product Equipment","Item No.",$C732)</t>
  </si>
  <si>
    <t>=NL("First","Item Web &amp; Addl. Information","Web Product Equipment","Item No.",$C733)</t>
  </si>
  <si>
    <t>=NL("First","Item Web &amp; Addl. Information","Web Product Equipment","Item No.",$C734)</t>
  </si>
  <si>
    <t>=NL("First","Item Web &amp; Addl. Information","Web Product Equipment","Item No.",$C735)</t>
  </si>
  <si>
    <t>=NL("First","Item Web &amp; Addl. Information","Web Product Equipment","Item No.",$C736)</t>
  </si>
  <si>
    <t>=NL("First","Item Web &amp; Addl. Information","Web Product Equipment","Item No.",$C737)</t>
  </si>
  <si>
    <t>=NL("First","Item Web &amp; Addl. Information","Web Product Equipment","Item No.",$C738)</t>
  </si>
  <si>
    <t>=NL("First","Item Web &amp; Addl. Information","Web Product Equipment","Item No.",$C739)</t>
  </si>
  <si>
    <t>=NL("First","Item Web &amp; Addl. Information","Web Product Equipment","Item No.",$C740)</t>
  </si>
  <si>
    <t>=NL("First","Item Web &amp; Addl. Information","Web Product Equipment","Item No.",$C741)</t>
  </si>
  <si>
    <t>=NL("First","Item Web &amp; Addl. Information","Web Product Equipment","Item No.",$C742)</t>
  </si>
  <si>
    <t>=NL("First","Item Web &amp; Addl. Information","Web Product Equipment","Item No.",$C743)</t>
  </si>
  <si>
    <t>=NL("First","Item Web &amp; Addl. Information","Web Product Equipment","Item No.",$C744)</t>
  </si>
  <si>
    <t>=NL("First","Item Web &amp; Addl. Information","Web Product Equipment","Item No.",$C745)</t>
  </si>
  <si>
    <t>=NL("First","Item Web &amp; Addl. Information","Web Product Equipment","Item No.",$C746)</t>
  </si>
  <si>
    <t>=NL("First","Item Web &amp; Addl. Information","Web Product Equipment","Item No.",$C747)</t>
  </si>
  <si>
    <t>=NL("First","Item Web &amp; Addl. Information","Web Product Equipment","Item No.",$C748)</t>
  </si>
  <si>
    <t>=NL("First","Item Web &amp; Addl. Information","Web Product Equipment","Item No.",$C749)</t>
  </si>
  <si>
    <t>=NL("First","Item Web &amp; Addl. Information","Web Product Equipment","Item No.",$C750)</t>
  </si>
  <si>
    <t>=NL("First","Item Web &amp; Addl. Information","Web Product Equipment","Item No.",$C751)</t>
  </si>
  <si>
    <t>=NL("First","Item Web &amp; Addl. Information","Web Product Equipment","Item No.",$C752)</t>
  </si>
  <si>
    <t>=NL("First","Item Web &amp; Addl. Information","Web Product Equipment","Item No.",$C753)</t>
  </si>
  <si>
    <t>=NL("First","Item Web &amp; Addl. Information","Web Product Equipment","Item No.",$C754)</t>
  </si>
  <si>
    <t>=NL("First","Item Web &amp; Addl. Information","Web Product Equipment","Item No.",$C755)</t>
  </si>
  <si>
    <t>=NL("First","Item Web &amp; Addl. Information","Web Product Equipment","Item No.",$C756)</t>
  </si>
  <si>
    <t>=NL("First","Item Web &amp; Addl. Information","Web Product Equipment","Item No.",$C757)</t>
  </si>
  <si>
    <t>=NL("First","Item Web &amp; Addl. Information","Web Product Equipment","Item No.",$C758)</t>
  </si>
  <si>
    <t>=NL("First","Item Web &amp; Addl. Information","Web Product Equipment","Item No.",$C759)</t>
  </si>
  <si>
    <t>=NL("First","Item Web &amp; Addl. Information","Web Product Equipment","Item No.",$C760)</t>
  </si>
  <si>
    <t>=NL("First","Item Web &amp; Addl. Information","Web Product Equipment","Item No.",$C761)</t>
  </si>
  <si>
    <t>=NL("First","Item Web &amp; Addl. Information","Web Product Equipment","Item No.",$C762)</t>
  </si>
  <si>
    <t>=NL("First","Item Web &amp; Addl. Information","Web Product Equipment","Item No.",$C763)</t>
  </si>
  <si>
    <t>=NL("First","Item Web &amp; Addl. Information","Web Product Equipment","Item No.",$C764)</t>
  </si>
  <si>
    <t>=NL("First","Item Web &amp; Addl. Information","Web Product Equipment","Item No.",$C765)</t>
  </si>
  <si>
    <t>=NL("First","Item Web &amp; Addl. Information","Web Product Equipment","Item No.",$C766)</t>
  </si>
  <si>
    <t>=NL("First","Item Web &amp; Addl. Information","Web Product Equipment","Item No.",$C767)</t>
  </si>
  <si>
    <t>=NL("First","Item Web &amp; Addl. Information","Web Product Equipment","Item No.",$C768)</t>
  </si>
  <si>
    <t>=NL("First","Item Web &amp; Addl. Information","Web Product Equipment","Item No.",$C769)</t>
  </si>
  <si>
    <t>=NL("First","Item Web &amp; Addl. Information","Web Product Equipment","Item No.",$C770)</t>
  </si>
  <si>
    <t>=NL("First","Item Web &amp; Addl. Information","Web Product Equipment","Item No.",$C771)</t>
  </si>
  <si>
    <t>=NL("First","Item Web &amp; Addl. Information","Web Product Equipment","Item No.",$C772)</t>
  </si>
  <si>
    <t>=NL("First","Item Web &amp; Addl. Information","Web Product Equipment","Item No.",$C773)</t>
  </si>
  <si>
    <t>=NL("First","Item Web &amp; Addl. Information","Web Product Equipment","Item No.",$C774)</t>
  </si>
  <si>
    <t>=NL("First","Item Web &amp; Addl. Information","Web Product Equipment","Item No.",$C775)</t>
  </si>
  <si>
    <t>=NL("First","Item Web &amp; Addl. Information","Web Product Equipment","Item No.",$C776)</t>
  </si>
  <si>
    <t>=NL("First","Item Web &amp; Addl. Information","Web Product Equipment","Item No.",$C777)</t>
  </si>
  <si>
    <t>=NL("First","Item Web &amp; Addl. Information","Web Product Equipment","Item No.",$C778)</t>
  </si>
  <si>
    <t>=NL("First","Item Web &amp; Addl. Information","Web Product Equipment","Item No.",$C779)</t>
  </si>
  <si>
    <t>=NL("First","Item Web &amp; Addl. Information","Web Product Equipment","Item No.",$C780)</t>
  </si>
  <si>
    <t>=NL("First","Item Web &amp; Addl. Information","Web Product Equipment","Item No.",$C781)</t>
  </si>
  <si>
    <t>=NL("First","Item Web &amp; Addl. Information","Web Product Equipment","Item No.",$C782)</t>
  </si>
  <si>
    <t>=NL("First","Item Web &amp; Addl. Information","Web Product Equipment","Item No.",$C783)</t>
  </si>
  <si>
    <t>=NL("First","Item Web &amp; Addl. Information","Web Product Equipment","Item No.",$C784)</t>
  </si>
  <si>
    <t>=NL("First","Item Web &amp; Addl. Information","Web Product Equipment","Item No.",$C785)</t>
  </si>
  <si>
    <t>=NL("First","Item Web &amp; Addl. Information","Web Product Equipment","Item No.",$C786)</t>
  </si>
  <si>
    <t>=NL("First","Item Web &amp; Addl. Information","Web Product Equipment","Item No.",$C787)</t>
  </si>
  <si>
    <t>=NL("First","Item Web &amp; Addl. Information","Web Product Equipment","Item No.",$C788)</t>
  </si>
  <si>
    <t>=NL("First","Item Web &amp; Addl. Information","Web Product Equipment","Item No.",$C789)</t>
  </si>
  <si>
    <t>=NL("First","Item Web &amp; Addl. Information","Web Product Equipment","Item No.",$C790)</t>
  </si>
  <si>
    <t>=NL("First","Item Web &amp; Addl. Information","Web Product Equipment","Item No.",$C791)</t>
  </si>
  <si>
    <t>=NL("First","Item Web &amp; Addl. Information","Web Product Equipment","Item No.",$C792)</t>
  </si>
  <si>
    <t>=NL("First","Item Web &amp; Addl. Information","Web Product Equipment","Item No.",$C793)</t>
  </si>
  <si>
    <t>=NL("First","Item Web &amp; Addl. Information","Web Product Equipment","Item No.",$C794)</t>
  </si>
  <si>
    <t>=NL("First","Item Web &amp; Addl. Information","Web Product Equipment","Item No.",$C795)</t>
  </si>
  <si>
    <t>=NL("First","Item Web &amp; Addl. Information","Web Product Equipment","Item No.",$C796)</t>
  </si>
  <si>
    <t>=NL("First","Item Web &amp; Addl. Information","Web Product Equipment","Item No.",$C797)</t>
  </si>
  <si>
    <t>=NL("First","Item Web &amp; Addl. Information","Web Product Equipment","Item No.",$C798)</t>
  </si>
  <si>
    <t>=NL("First","Item Web &amp; Addl. Information","Web Product Equipment","Item No.",$C799)</t>
  </si>
  <si>
    <t>=NL("First","Item Web &amp; Addl. Information","Web Product Equipment","Item No.",$C800)</t>
  </si>
  <si>
    <t>=NL("First","Item Web &amp; Addl. Information","Web Product Equipment","Item No.",$C801)</t>
  </si>
  <si>
    <t>=NL("First","Item Web &amp; Addl. Information","Web Product Equipment","Item No.",$C802)</t>
  </si>
  <si>
    <t>=NL("First","Item Web &amp; Addl. Information","Web Product Equipment","Item No.",$C803)</t>
  </si>
  <si>
    <t>=NL("First","Item Web &amp; Addl. Information","Web Product Equipment","Item No.",$C804)</t>
  </si>
  <si>
    <t>=NL("First","Item Web &amp; Addl. Information","Web Product Equipment","Item No.",$C805)</t>
  </si>
  <si>
    <t>=NL("First","Item Web &amp; Addl. Information","Web Product Equipment","Item No.",$C806)</t>
  </si>
  <si>
    <t>=NL("First","Item Web &amp; Addl. Information","Web Product Equipment","Item No.",$C807)</t>
  </si>
  <si>
    <t>=NL("First","Item Web &amp; Addl. Information","Web Product Equipment","Item No.",$C808)</t>
  </si>
  <si>
    <t>=NL("First","Item Web &amp; Addl. Information","Web Product Equipment","Item No.",$C809)</t>
  </si>
  <si>
    <t>=NL("First","Item Web &amp; Addl. Information","Web Product Equipment","Item No.",$C810)</t>
  </si>
  <si>
    <t>=NL("First","Item Web &amp; Addl. Information","Web Product Equipment","Item No.",$C811)</t>
  </si>
  <si>
    <t>=NL("First","Item Web &amp; Addl. Information","Web Product Equipment","Item No.",$C812)</t>
  </si>
  <si>
    <t>=NL("First","Item Web &amp; Addl. Information","Web Product Equipment","Item No.",$C813)</t>
  </si>
  <si>
    <t>=NL("First","Item Web &amp; Addl. Information","Web Product Equipment","Item No.",$C814)</t>
  </si>
  <si>
    <t>=NL("First","Item Web &amp; Addl. Information","Web Product Equipment","Item No.",$C815)</t>
  </si>
  <si>
    <t>=NL("First","Item Web &amp; Addl. Information","Web Product Equipment","Item No.",$C816)</t>
  </si>
  <si>
    <t>=NL("First","Item Web &amp; Addl. Information","Web Product Equipment","Item No.",$C817)</t>
  </si>
  <si>
    <t>=NL("First","Item Web &amp; Addl. Information","Web Product Equipment","Item No.",$C818)</t>
  </si>
  <si>
    <t>=NL("First","Item Web &amp; Addl. Information","Web Product Equipment","Item No.",$C819)</t>
  </si>
  <si>
    <t>=NL("First","Item Web &amp; Addl. Information","Web Product Equipment","Item No.",$C820)</t>
  </si>
  <si>
    <t>=NL("First","Item Web &amp; Addl. Information","Web Product Equipment","Item No.",$C821)</t>
  </si>
  <si>
    <t>=NL("First","Item Web &amp; Addl. Information","Web Product Equipment","Item No.",$C822)</t>
  </si>
  <si>
    <t>=NL("First","Item Web &amp; Addl. Information","Web Product Equipment","Item No.",$C823)</t>
  </si>
  <si>
    <t>=NL("First","Item Web &amp; Addl. Information","Web Product Equipment","Item No.",$C824)</t>
  </si>
  <si>
    <t>=NL("First","Item Web &amp; Addl. Information","Web Product Equipment","Item No.",$C825)</t>
  </si>
  <si>
    <t>=NL("First","Item Web &amp; Addl. Information","Web Product Equipment","Item No.",$C826)</t>
  </si>
  <si>
    <t>=NL("First","Item Web &amp; Addl. Information","Web Product Equipment","Item No.",$C827)</t>
  </si>
  <si>
    <t>=NL("First","Item Web &amp; Addl. Information","Web Product Equipment","Item No.",$C828)</t>
  </si>
  <si>
    <t>=NL("First","Item Web &amp; Addl. Information","Web Product Equipment","Item No.",$C829)</t>
  </si>
  <si>
    <t>=NL("First","Item Web &amp; Addl. Information","Web Product Equipment","Item No.",$C830)</t>
  </si>
  <si>
    <t>=NL("First","Item Web &amp; Addl. Information","Web Product Equipment","Item No.",$C831)</t>
  </si>
  <si>
    <t>=NL("First","Item Web &amp; Addl. Information","Web Product Equipment","Item No.",$C832)</t>
  </si>
  <si>
    <t>=NL("First","Item Web &amp; Addl. Information","Web Product Equipment","Item No.",$C833)</t>
  </si>
  <si>
    <t>=NL("First","Item Web &amp; Addl. Information","Web Product Equipment","Item No.",$C834)</t>
  </si>
  <si>
    <t>=NL("First","Item Web &amp; Addl. Information","Web Product Equipment","Item No.",$C835)</t>
  </si>
  <si>
    <t>=NL("First","Item Web &amp; Addl. Information","Web Product Equipment","Item No.",$C836)</t>
  </si>
  <si>
    <t>=NL("First","Item Web &amp; Addl. Information","Web Product Equipment","Item No.",$C837)</t>
  </si>
  <si>
    <t>=NL("First","Item Web &amp; Addl. Information","Web Product Equipment","Item No.",$C838)</t>
  </si>
  <si>
    <t>=NL("First","Item Web &amp; Addl. Information","Web Product Equipment","Item No.",$C839)</t>
  </si>
  <si>
    <t>=NL("First","Item Web &amp; Addl. Information","Web Product Equipment","Item No.",$C840)</t>
  </si>
  <si>
    <t>=NL("First","Item Web &amp; Addl. Information","Web Product Equipment","Item No.",$C841)</t>
  </si>
  <si>
    <t>=NL("First","Item Web &amp; Addl. Information","Web Product Equipment","Item No.",$C842)</t>
  </si>
  <si>
    <t>=NL("First","Item Web &amp; Addl. Information","Web Product Equipment","Item No.",$C843)</t>
  </si>
  <si>
    <t>=NL("First","Item Web &amp; Addl. Information","Web Product Equipment","Item No.",$C844)</t>
  </si>
  <si>
    <t>=NL("First","Item Web &amp; Addl. Information","Web Product Equipment","Item No.",$C845)</t>
  </si>
  <si>
    <t>=NL("First","Item Web &amp; Addl. Information","Web Product Equipment","Item No.",$C846)</t>
  </si>
  <si>
    <t>=NL("First","Item Web &amp; Addl. Information","Web Product Equipment","Item No.",$C847)</t>
  </si>
  <si>
    <t>=NL("First","Item Web &amp; Addl. Information","Web Product Equipment","Item No.",$C848)</t>
  </si>
  <si>
    <t>=NL("First","Item Web &amp; Addl. Information","Web Product Equipment","Item No.",$C849)</t>
  </si>
  <si>
    <t>=NL("First","Item Web &amp; Addl. Information","Web Product Equipment","Item No.",$C850)</t>
  </si>
  <si>
    <t>=NL("First","Item Web &amp; Addl. Information","Web Product Equipment","Item No.",$C851)</t>
  </si>
  <si>
    <t>=NL("First","Item Web &amp; Addl. Information","Web Product Equipment","Item No.",$C852)</t>
  </si>
  <si>
    <t>=NL("First","Item Web &amp; Addl. Information","Web Product Equipment","Item No.",$C853)</t>
  </si>
  <si>
    <t>=NL("First","Item Web &amp; Addl. Information","Web Product Equipment","Item No.",$C854)</t>
  </si>
  <si>
    <t>=NL("First","Item Web &amp; Addl. Information","Web Product Equipment","Item No.",$C855)</t>
  </si>
  <si>
    <t>=NL("First","Item Web &amp; Addl. Information","Web Product Equipment","Item No.",$C856)</t>
  </si>
  <si>
    <t>=NL("First","Item Web &amp; Addl. Information","Web Product Equipment","Item No.",$C857)</t>
  </si>
  <si>
    <t>=NL("First","Item Web &amp; Addl. Information","Web Product Equipment","Item No.",$C858)</t>
  </si>
  <si>
    <t>=NL("First","Item Web &amp; Addl. Information","Web Product Equipment","Item No.",$C859)</t>
  </si>
  <si>
    <t>=NL("First","Item Web &amp; Addl. Information","Web Product Equipment","Item No.",$C860)</t>
  </si>
  <si>
    <t>=NL("First","Item Web &amp; Addl. Information","Web Product Equipment","Item No.",$C861)</t>
  </si>
  <si>
    <t>=NL("First","Item Web &amp; Addl. Information","Web Product Equipment","Item No.",$C862)</t>
  </si>
  <si>
    <t>=NL("First","Item Web &amp; Addl. Information","Web Product Equipment","Item No.",$C863)</t>
  </si>
  <si>
    <t>=NL("First","Item Web &amp; Addl. Information","Web Product Equipment","Item No.",$C864)</t>
  </si>
  <si>
    <t>=NL("First","Item Web &amp; Addl. Information","Web Product Equipment","Item No.",$C865)</t>
  </si>
  <si>
    <t>=NL("First","Item Web &amp; Addl. Information","Web Product Equipment","Item No.",$C866)</t>
  </si>
  <si>
    <t>=NL("First","Item Web &amp; Addl. Information","Web Product Equipment","Item No.",$C867)</t>
  </si>
  <si>
    <t>=NL("First","Item Web &amp; Addl. Information","Web Product Equipment","Item No.",$C868)</t>
  </si>
  <si>
    <t>=NL("First","Item Web &amp; Addl. Information","Web Product Equipment","Item No.",$C869)</t>
  </si>
  <si>
    <t>=NL("First","Item Web &amp; Addl. Information","Web Product Equipment","Item No.",$C870)</t>
  </si>
  <si>
    <t>=NL("First","Item Web &amp; Addl. Information","Web Product Equipment","Item No.",$C871)</t>
  </si>
  <si>
    <t>=NL("First","Item Web &amp; Addl. Information","Web Product Equipment","Item No.",$C872)</t>
  </si>
  <si>
    <t>=NL("First","Item Web &amp; Addl. Information","Web Product Equipment","Item No.",$C873)</t>
  </si>
  <si>
    <t>=NL("First","Item Web &amp; Addl. Information","Web Product Equipment","Item No.",$C874)</t>
  </si>
  <si>
    <t>=NL("First","Item Web &amp; Addl. Information","Web Product Equipment","Item No.",$C875)</t>
  </si>
  <si>
    <t>=NL("First","Item Web &amp; Addl. Information","Web Product Equipment","Item No.",$C876)</t>
  </si>
  <si>
    <t>=NL("First","Item Web &amp; Addl. Information","Web Product Equipment","Item No.",$C877)</t>
  </si>
  <si>
    <t>=NL("First","Item Web &amp; Addl. Information","Web Product Equipment","Item No.",$C878)</t>
  </si>
  <si>
    <t>=NL("First","Item Web &amp; Addl. Information","Web Product Equipment","Item No.",$C879)</t>
  </si>
  <si>
    <t>=NL("First","Item Web &amp; Addl. Information","Web Product Equipment","Item No.",$C880)</t>
  </si>
  <si>
    <t>=NL("First","Item Web &amp; Addl. Information","Web Product Equipment","Item No.",$C881)</t>
  </si>
  <si>
    <t>=NL("First","Item Web &amp; Addl. Information","Web Product Equipment","Item No.",$C882)</t>
  </si>
  <si>
    <t>=NL("First","Item Web &amp; Addl. Information","Web Product Equipment","Item No.",$C883)</t>
  </si>
  <si>
    <t>=NL("First","Item Web &amp; Addl. Information","Web Product Equipment","Item No.",$C884)</t>
  </si>
  <si>
    <t>=NL("First","Item Web &amp; Addl. Information","Web Product Equipment","Item No.",$C885)</t>
  </si>
  <si>
    <t>=NL("First","Item Web &amp; Addl. Information","Web Product Equipment","Item No.",$C886)</t>
  </si>
  <si>
    <t>=NL("First","Item Web &amp; Addl. Information","Web Product Equipment","Item No.",$C887)</t>
  </si>
  <si>
    <t>=NL("First","Item Web &amp; Addl. Information","Web Product Equipment","Item No.",$C888)</t>
  </si>
  <si>
    <t>=NL("First","Item Web &amp; Addl. Information","Web Product Equipment","Item No.",$C889)</t>
  </si>
  <si>
    <t>=NL("First","Item Web &amp; Addl. Information","Web Product Equipment","Item No.",$C890)</t>
  </si>
  <si>
    <t>=NL("First","Item Web &amp; Addl. Information","Web Product Equipment","Item No.",$C891)</t>
  </si>
  <si>
    <t>=NL("First","Item Web &amp; Addl. Information","Web Product Equipment","Item No.",$C892)</t>
  </si>
  <si>
    <t>=NL("First","Item Web &amp; Addl. Information","Web Product Equipment","Item No.",$C893)</t>
  </si>
  <si>
    <t>=NL("First","Item Web &amp; Addl. Information","Web Product Equipment","Item No.",$C894)</t>
  </si>
  <si>
    <t>=NL("First","Item Web &amp; Addl. Information","Web Product Equipment","Item No.",$C895)</t>
  </si>
  <si>
    <t>=NL("First","Item Web &amp; Addl. Information","Web Product Equipment","Item No.",$C896)</t>
  </si>
  <si>
    <t>=NL("First","Item Web &amp; Addl. Information","Web Product Equipment","Item No.",$C897)</t>
  </si>
  <si>
    <t>=NL("First","Item Web &amp; Addl. Information","Web Product Equipment","Item No.",$C898)</t>
  </si>
  <si>
    <t>=NL("First","Item Web &amp; Addl. Information","Web Product Equipment","Item No.",$C899)</t>
  </si>
  <si>
    <t>=NL("First","Item Web &amp; Addl. Information","Web Product Equipment","Item No.",$C900)</t>
  </si>
  <si>
    <t>=NL("First","Item Web &amp; Addl. Information","Web Product Equipment","Item No.",$C901)</t>
  </si>
  <si>
    <t>=NL("First","Item Web &amp; Addl. Information","Web Product Equipment","Item No.",$C902)</t>
  </si>
  <si>
    <t>=NL("First","Item Web &amp; Addl. Information","Web Product Equipment","Item No.",$C903)</t>
  </si>
  <si>
    <t>=NL("First","Item Web &amp; Addl. Information","Web Product Equipment","Item No.",$C904)</t>
  </si>
  <si>
    <t>=NL("First","Item Web &amp; Addl. Information","Web Product Equipment","Item No.",$C905)</t>
  </si>
  <si>
    <t>=NL("First","Item Web &amp; Addl. Information","Web Product Equipment","Item No.",$C906)</t>
  </si>
  <si>
    <t>=NL("First","Item Web &amp; Addl. Information","Web Product Equipment","Item No.",$C907)</t>
  </si>
  <si>
    <t>=NL("First","Item Web &amp; Addl. Information","Web Product Equipment","Item No.",$C908)</t>
  </si>
  <si>
    <t>=NL("First","Item Web &amp; Addl. Information","Web Product Equipment","Item No.",$C909)</t>
  </si>
  <si>
    <t>=NL("First","Item Web &amp; Addl. Information","Web Product Equipment","Item No.",$C910)</t>
  </si>
  <si>
    <t>=NL("First","Item Web &amp; Addl. Information","Web Product Equipment","Item No.",$C911)</t>
  </si>
  <si>
    <t>=NL("First","Item Web &amp; Addl. Information","Web Product Equipment","Item No.",$C912)</t>
  </si>
  <si>
    <t>=NL("First","Item Web &amp; Addl. Information","Web Product Equipment","Item No.",$C913)</t>
  </si>
  <si>
    <t>=NL("First","Item Web &amp; Addl. Information","Web Product Equipment","Item No.",$C914)</t>
  </si>
  <si>
    <t>=NL("First","Item Web &amp; Addl. Information","Web Product Equipment","Item No.",$C915)</t>
  </si>
  <si>
    <t>=NL("First","Item Web &amp; Addl. Information","Web Product Equipment","Item No.",$C916)</t>
  </si>
  <si>
    <t>=NL("First","Item Web &amp; Addl. Information","Web Product Equipment","Item No.",$C917)</t>
  </si>
  <si>
    <t>=NL("First","Item Web &amp; Addl. Information","Web Product Equipment","Item No.",$C918)</t>
  </si>
  <si>
    <t>=NL("First","Item Web &amp; Addl. Information","Web Product Equipment","Item No.",$C919)</t>
  </si>
  <si>
    <t>=NL("First","Item Web &amp; Addl. Information","Web Product Equipment","Item No.",$C920)</t>
  </si>
  <si>
    <t>=NL("First","Item Web &amp; Addl. Information","Web Product Equipment","Item No.",$C921)</t>
  </si>
  <si>
    <t>=NL("First","Item Web &amp; Addl. Information","Web Product Equipment","Item No.",$C922)</t>
  </si>
  <si>
    <t>=NL("First","Item Web &amp; Addl. Information","Web Product Equipment","Item No.",$C923)</t>
  </si>
  <si>
    <t>=NL("First","Item Web &amp; Addl. Information","Web Product Equipment","Item No.",$C924)</t>
  </si>
  <si>
    <t>=NL("First","Item Web &amp; Addl. Information","Web Product Equipment","Item No.",$C925)</t>
  </si>
  <si>
    <t>=NL("First","Item Web &amp; Addl. Information","Web Product Equipment","Item No.",$C926)</t>
  </si>
  <si>
    <t>=NL("First","Item Web &amp; Addl. Information","Web Product Equipment","Item No.",$C927)</t>
  </si>
  <si>
    <t>=NL("First","Item Web &amp; Addl. Information","Web Product Equipment","Item No.",$C928)</t>
  </si>
  <si>
    <t>=NL("First","Item Web &amp; Addl. Information","Web Product Equipment","Item No.",$C929)</t>
  </si>
  <si>
    <t>=NL("First","Item Web &amp; Addl. Information","Web Product Equipment","Item No.",$C930)</t>
  </si>
  <si>
    <t>=NL("First","Item Web &amp; Addl. Information","Web Product Equipment","Item No.",$C931)</t>
  </si>
  <si>
    <t>=NL("First","Item Web &amp; Addl. Information","Web Product Equipment","Item No.",$C932)</t>
  </si>
  <si>
    <t>=NL("First","Item Web &amp; Addl. Information","Web Product Equipment","Item No.",$C933)</t>
  </si>
  <si>
    <t>=NL("First","Item Web &amp; Addl. Information","Web Product Equipment","Item No.",$C934)</t>
  </si>
  <si>
    <t>=NL("First","Item Web &amp; Addl. Information","Web Product Equipment","Item No.",$C935)</t>
  </si>
  <si>
    <t>=NL("First","Item Web &amp; Addl. Information","Web Product Equipment","Item No.",$C936)</t>
  </si>
  <si>
    <t>=NL("First","Item Web &amp; Addl. Information","Web Product Equipment","Item No.",$C937)</t>
  </si>
  <si>
    <t>=NL("First","Item Web &amp; Addl. Information","Web Product Equipment","Item No.",$C938)</t>
  </si>
  <si>
    <t>=NL("First","Item Web &amp; Addl. Information","Web Product Equipment","Item No.",$C939)</t>
  </si>
  <si>
    <t>=NL("First","Item Web &amp; Addl. Information","Web Product Equipment","Item No.",$C940)</t>
  </si>
  <si>
    <t>=NL("First","Item Web &amp; Addl. Information","Web Product Equipment","Item No.",$C941)</t>
  </si>
  <si>
    <t>=NL("First","Item Web &amp; Addl. Information","Web Product Equipment","Item No.",$C942)</t>
  </si>
  <si>
    <t>=NL("First","Item Web &amp; Addl. Information","Web Product Equipment","Item No.",$C943)</t>
  </si>
  <si>
    <t>=NL("First","Item Web &amp; Addl. Information","Web Product Equipment","Item No.",$C944)</t>
  </si>
  <si>
    <t>=NL("First","Item Web &amp; Addl. Information","Web Product Equipment","Item No.",$C945)</t>
  </si>
  <si>
    <t>=NL("First","Item Web &amp; Addl. Information","Web Product Equipment","Item No.",$C946)</t>
  </si>
  <si>
    <t>=NL("First","Item Web &amp; Addl. Information","Web Product Equipment","Item No.",$C947)</t>
  </si>
  <si>
    <t>=NL("First","Item Web &amp; Addl. Information","Web Product Equipment","Item No.",$C948)</t>
  </si>
  <si>
    <t>=NL("First","Item Web &amp; Addl. Information","Web Product Equipment","Item No.",$C949)</t>
  </si>
  <si>
    <t>=NL("First","Item Web &amp; Addl. Information","Web Product Equipment","Item No.",$C950)</t>
  </si>
  <si>
    <t>=NL("First","Item Web &amp; Addl. Information","Web Product Equipment","Item No.",$C951)</t>
  </si>
  <si>
    <t>=NL("First","Item Web &amp; Addl. Information","Web Product Equipment","Item No.",$C952)</t>
  </si>
  <si>
    <t>=NL("First","Item Web &amp; Addl. Information","Web Product Equipment","Item No.",$C953)</t>
  </si>
  <si>
    <t>=NL("First","Item Web &amp; Addl. Information","Web Product Equipment","Item No.",$C954)</t>
  </si>
  <si>
    <t>=NL("First","Item Web &amp; Addl. Information","Web Product Equipment","Item No.",$C955)</t>
  </si>
  <si>
    <t>=NL("First","Item Web &amp; Addl. Information","Web Product Equipment","Item No.",$C956)</t>
  </si>
  <si>
    <t>=NL("First","Item Web &amp; Addl. Information","Web Product Equipment","Item No.",$C957)</t>
  </si>
  <si>
    <t>=NL("First","Item Web &amp; Addl. Information","Web Product Equipment","Item No.",$C958)</t>
  </si>
  <si>
    <t>=NL("First","Item Web &amp; Addl. Information","Web Product Equipment","Item No.",$C959)</t>
  </si>
  <si>
    <t>=NL("First","Item Web &amp; Addl. Information","Web Product Equipment","Item No.",$C960)</t>
  </si>
  <si>
    <t>=NL("First","Item Web &amp; Addl. Information","Web Product Equipment","Item No.",$C961)</t>
  </si>
  <si>
    <t>=NL("First","Item Web &amp; Addl. Information","Web Product Equipment","Item No.",$C962)</t>
  </si>
  <si>
    <t>=NL("First","Item Web &amp; Addl. Information","Web Product Equipment","Item No.",$C963)</t>
  </si>
  <si>
    <t>=NL("First","Item Web &amp; Addl. Information","Web Product Equipment","Item No.",$C964)</t>
  </si>
  <si>
    <t>=NL("First","Item Web &amp; Addl. Information","Web Product Equipment","Item No.",$C965)</t>
  </si>
  <si>
    <t>=NL("First","Item Web &amp; Addl. Information","Web Product Equipment","Item No.",$C966)</t>
  </si>
  <si>
    <t>=NL("First","Item Web &amp; Addl. Information","Web Product Equipment","Item No.",$C967)</t>
  </si>
  <si>
    <t>=NL("First","Item Web &amp; Addl. Information","Web Product Equipment","Item No.",$C968)</t>
  </si>
  <si>
    <t>=NL("First","Item Web &amp; Addl. Information","Web Product Equipment","Item No.",$C969)</t>
  </si>
  <si>
    <t>=NL("First","Item Web &amp; Addl. Information","Web Product Equipment","Item No.",$C970)</t>
  </si>
  <si>
    <t>=NL("First","Item Web &amp; Addl. Information","Web Product Equipment","Item No.",$C971)</t>
  </si>
  <si>
    <t>=NL("First","Item Web &amp; Addl. Information","Web Product Equipment","Item No.",$C972)</t>
  </si>
  <si>
    <t>=NL("First","Item Web &amp; Addl. Information","Web Product Equipment","Item No.",$C973)</t>
  </si>
  <si>
    <t>=NL("First","Item Web &amp; Addl. Information","Web Product Equipment","Item No.",$C974)</t>
  </si>
  <si>
    <t>=NL("First","Item Web &amp; Addl. Information","Web Product Equipment","Item No.",$C975)</t>
  </si>
  <si>
    <t>=NL("First","Item Web &amp; Addl. Information","Web Product Equipment","Item No.",$C976)</t>
  </si>
  <si>
    <t>=NL("First","Item Web &amp; Addl. Information","Web Product Equipment","Item No.",$C977)</t>
  </si>
  <si>
    <t>=NL("First","Item Web &amp; Addl. Information","Web Product Equipment","Item No.",$C978)</t>
  </si>
  <si>
    <t>=NL("First","Item Web &amp; Addl. Information","Web Product Equipment","Item No.",$C979)</t>
  </si>
  <si>
    <t>=NL("First","Item Web &amp; Addl. Information","Web Product Equipment","Item No.",$C980)</t>
  </si>
  <si>
    <t>=NL("First","Item Web &amp; Addl. Information","Web Product Equipment","Item No.",$C981)</t>
  </si>
  <si>
    <t>=NL("First","Item Web &amp; Addl. Information","Web Product Equipment","Item No.",$C982)</t>
  </si>
  <si>
    <t>=NL("First","Item Web &amp; Addl. Information","Web Product Equipment","Item No.",$C983)</t>
  </si>
  <si>
    <t>=NL("First","Item Web &amp; Addl. Information","Web Product Equipment","Item No.",$C984)</t>
  </si>
  <si>
    <t>=NL("First","Item Web &amp; Addl. Information","Web Product Equipment","Item No.",$C985)</t>
  </si>
  <si>
    <t>=NL("First","Item Web &amp; Addl. Information","Web Product Equipment","Item No.",$C986)</t>
  </si>
  <si>
    <t>=NL("First","Item Web &amp; Addl. Information","Web Product Equipment","Item No.",$C987)</t>
  </si>
  <si>
    <t>=NL("First","Item Web &amp; Addl. Information","Web Product Equipment","Item No.",$C988)</t>
  </si>
  <si>
    <t>=NL("First","Item Web &amp; Addl. Information","Web Product Equipment","Item No.",$C989)</t>
  </si>
  <si>
    <t>=NL("First","Item Web &amp; Addl. Information","Web Product Equipment","Item No.",$C990)</t>
  </si>
  <si>
    <t>=NL("First","Item Web &amp; Addl. Information","Web Product Equipment","Item No.",$C991)</t>
  </si>
  <si>
    <t>=NL("First","Item Web &amp; Addl. Information","Web Product Equipment","Item No.",$C992)</t>
  </si>
  <si>
    <t>=NL("First","Item Web &amp; Addl. Information","Web Product Equipment","Item No.",$C993)</t>
  </si>
  <si>
    <t>=NL("First","Item Web &amp; Addl. Information","Web Product Equipment","Item No.",$C994)</t>
  </si>
  <si>
    <t>=NL("First","Item Web &amp; Addl. Information","Web Product Equipment","Item No.",$C995)</t>
  </si>
  <si>
    <t>=NL("First","Item Web &amp; Addl. Information","Web Product Equipment","Item No.",$C996)</t>
  </si>
  <si>
    <t>=NL("First","Item Web &amp; Addl. Information","Web Product Equipment","Item No.",$C997)</t>
  </si>
  <si>
    <t>=NL("First","Item Web &amp; Addl. Information","Web Product Equipment","Item No.",$C998)</t>
  </si>
  <si>
    <t>=NL("First","Item Web &amp; Addl. Information","Web Product Equipment","Item No.",$C999)</t>
  </si>
  <si>
    <t>=NL("First","Item Web &amp; Addl. Information","Web Product Equipment","Item No.",$C1000)</t>
  </si>
  <si>
    <t>=NL("First","Item Web &amp; Addl. Information","Web Product Equipment","Item No.",$C1001)</t>
  </si>
  <si>
    <t>=NL("First","Item Web &amp; Addl. Information","Web Product Equipment","Item No.",$C1002)</t>
  </si>
  <si>
    <t>=NL("First","Item Web &amp; Addl. Information","Web Product Equipment","Item No.",$C1003)</t>
  </si>
  <si>
    <t>=NL("First","Item Web &amp; Addl. Information","Web Product Equipment","Item No.",$C1004)</t>
  </si>
  <si>
    <t>=NL("First","Item Web &amp; Addl. Information","Web Product Equipment","Item No.",$C1005)</t>
  </si>
  <si>
    <t>=NL("First","Item Web &amp; Addl. Information","Web Product Equipment","Item No.",$C1006)</t>
  </si>
  <si>
    <t>=NL("First","Item Web &amp; Addl. Information","Web Product Equipment","Item No.",$C1007)</t>
  </si>
  <si>
    <t>=NL("First","Item Web &amp; Addl. Information","Web Product Equipment","Item No.",$C1008)</t>
  </si>
  <si>
    <t>=NL("First","Item Web &amp; Addl. Information","Web Product Equipment","Item No.",$C1009)</t>
  </si>
  <si>
    <t>=NL("First","Item Web &amp; Addl. Information","Web Product Equipment","Item No.",$C1010)</t>
  </si>
  <si>
    <t>=NL("First","Item Web &amp; Addl. Information","Web Product Equipment","Item No.",$C1011)</t>
  </si>
  <si>
    <t>=NL("First","Item Web &amp; Addl. Information","Web Product Equipment","Item No.",$C1012)</t>
  </si>
  <si>
    <t>=NL("First","Item Web &amp; Addl. Information","Web Product Equipment","Item No.",$C1013)</t>
  </si>
  <si>
    <t>=NL("First","Item Web &amp; Addl. Information","Web Product Equipment","Item No.",$C1014)</t>
  </si>
  <si>
    <t>=NL("First","Item Web &amp; Addl. Information","Web Product Equipment","Item No.",$C1015)</t>
  </si>
  <si>
    <t>=NL("First","Item Web &amp; Addl. Information","Web Product Equipment","Item No.",$C1016)</t>
  </si>
  <si>
    <t>=NL("First","Item Web &amp; Addl. Information","Web Product Equipment","Item No.",$C1017)</t>
  </si>
  <si>
    <t>=NL("First","Item Web &amp; Addl. Information","Web Product Equipment","Item No.",$C1018)</t>
  </si>
  <si>
    <t>=NL("First","Item Web &amp; Addl. Information","Web Product Equipment","Item No.",$C1019)</t>
  </si>
  <si>
    <t>=NL("First","Item Web &amp; Addl. Information","Web Product Equipment","Item No.",$C1020)</t>
  </si>
  <si>
    <t>=NL("First","Item Web &amp; Addl. Information","Web Product Equipment","Item No.",$C1021)</t>
  </si>
  <si>
    <t>=NL("First","Item Web &amp; Addl. Information","Web Product Equipment","Item No.",$C1022)</t>
  </si>
  <si>
    <t>=NL("First","Item Web &amp; Addl. Information","Web Product Equipment","Item No.",$C1023)</t>
  </si>
  <si>
    <t>=NL("First","Item Web &amp; Addl. Information","Web Product Equipment","Item No.",$C1024)</t>
  </si>
  <si>
    <t>=NL("First","Item Web &amp; Addl. Information","Web Product Equipment","Item No.",$C1025)</t>
  </si>
  <si>
    <t>=NL("First","Item Web &amp; Addl. Information","Web Product Equipment","Item No.",$C1026)</t>
  </si>
  <si>
    <t>=NL("First","Item Web &amp; Addl. Information","Web Product Equipment","Item No.",$C1027)</t>
  </si>
  <si>
    <t>=NL("First","Item Web &amp; Addl. Information","Web Product Equipment","Item No.",$C1028)</t>
  </si>
  <si>
    <t>=NL("First","Item Web &amp; Addl. Information","Web Product Equipment","Item No.",$C1029)</t>
  </si>
  <si>
    <t>=NL("First","Item Web &amp; Addl. Information","Web Product Equipment","Item No.",$C1030)</t>
  </si>
  <si>
    <t>=NL("First","Item Web &amp; Addl. Information","Web Product Equipment","Item No.",$C1031)</t>
  </si>
  <si>
    <t>=NL("First","Item Web &amp; Addl. Information","Web Product Equipment","Item No.",$C1032)</t>
  </si>
  <si>
    <t>=NL("First","Item Web &amp; Addl. Information","Web Product Equipment","Item No.",$C1033)</t>
  </si>
  <si>
    <t>=NL("First","Item Web &amp; Addl. Information","Web Product Equipment","Item No.",$C1034)</t>
  </si>
  <si>
    <t>=NL("First","Item Web &amp; Addl. Information","Web Product Equipment","Item No.",$C1035)</t>
  </si>
  <si>
    <t>=NL("First","Item Web &amp; Addl. Information","Web Product Equipment","Item No.",$C1036)</t>
  </si>
  <si>
    <t>=NL("First","Item Web &amp; Addl. Information","Web Product Equipment","Item No.",$C1037)</t>
  </si>
  <si>
    <t>=NL("First","Item Web &amp; Addl. Information","Web Product Equipment","Item No.",$C1038)</t>
  </si>
  <si>
    <t>=NL("First","Item Web &amp; Addl. Information","Web Product Equipment","Item No.",$C1039)</t>
  </si>
  <si>
    <t>=NL("First","Item Web &amp; Addl. Information","Web Product Equipment","Item No.",$C1040)</t>
  </si>
  <si>
    <t>=NL("First","Item Web &amp; Addl. Information","Web Product Equipment","Item No.",$C1041)</t>
  </si>
  <si>
    <t>=NL("First","Item Web &amp; Addl. Information","Web Product Equipment","Item No.",$C1042)</t>
  </si>
  <si>
    <t>=NL("First","Item Web &amp; Addl. Information","Web Product Equipment","Item No.",$C1043)</t>
  </si>
  <si>
    <t>=NL("First","Item Web &amp; Addl. Information","Web Product Equipment","Item No.",$C1044)</t>
  </si>
  <si>
    <t>=NL("First","Item Web &amp; Addl. Information","Web Product Equipment","Item No.",$C1045)</t>
  </si>
  <si>
    <t>=NL("First","Item Web &amp; Addl. Information","Web Product Equipment","Item No.",$C1046)</t>
  </si>
  <si>
    <t>=NL("First","Item Web &amp; Addl. Information","Web Product Equipment","Item No.",$C1047)</t>
  </si>
  <si>
    <t>=NL("First","Item Web &amp; Addl. Information","Web Product Equipment","Item No.",$C1048)</t>
  </si>
  <si>
    <t>=NL("First","Item Web &amp; Addl. Information","Web Product Equipment","Item No.",$C1049)</t>
  </si>
  <si>
    <t>=NL("First","Item Web &amp; Addl. Information","Web Product Equipment","Item No.",$C1050)</t>
  </si>
  <si>
    <t>=NL("First","Item Web &amp; Addl. Information","Web Product Equipment","Item No.",$C1051)</t>
  </si>
  <si>
    <t>=NL("First","Item Web &amp; Addl. Information","Web Product Equipment","Item No.",$C1052)</t>
  </si>
  <si>
    <t>=NL("First","Item Web &amp; Addl. Information","Web Product Equipment","Item No.",$C1053)</t>
  </si>
  <si>
    <t>=NL("First","Item Web &amp; Addl. Information","Web Product Equipment","Item No.",$C1054)</t>
  </si>
  <si>
    <t>=NL("First","Item Web &amp; Addl. Information","Web Product Equipment","Item No.",$C1055)</t>
  </si>
  <si>
    <t>=NL("First","Item Web &amp; Addl. Information","Web Product Equipment","Item No.",$C1056)</t>
  </si>
  <si>
    <t>=NL("First","Item Web &amp; Addl. Information","Web Product Equipment","Item No.",$C1057)</t>
  </si>
  <si>
    <t>=NL("First","Item Web &amp; Addl. Information","Web Product Equipment","Item No.",$C1058)</t>
  </si>
  <si>
    <t>=NL("First","Item Web &amp; Addl. Information","Web Product Equipment","Item No.",$C1059)</t>
  </si>
  <si>
    <t>=NL("First","Item Web &amp; Addl. Information","Web Product Equipment","Item No.",$C1060)</t>
  </si>
  <si>
    <t>=NL("First","Item Web &amp; Addl. Information","Web Product Equipment","Item No.",$C1061)</t>
  </si>
  <si>
    <t>=NL("First","Item Web &amp; Addl. Information","Web Product Equipment","Item No.",$C1062)</t>
  </si>
  <si>
    <t>=NL("First","Item Web &amp; Addl. Information","Web Product Equipment","Item No.",$C1063)</t>
  </si>
  <si>
    <t>=NL("First","Item Web &amp; Addl. Information","Web Product Equipment","Item No.",$C1064)</t>
  </si>
  <si>
    <t>=NL("First","Item Web &amp; Addl. Information","Web Product Equipment","Item No.",$C1065)</t>
  </si>
  <si>
    <t>=NL("First","Item Web &amp; Addl. Information","Web Product Equipment","Item No.",$C1066)</t>
  </si>
  <si>
    <t>=NL("First","Item Web &amp; Addl. Information","Web Product Equipment","Item No.",$C1067)</t>
  </si>
  <si>
    <t>=NL("First","Item Web &amp; Addl. Information","Web Product Equipment","Item No.",$C1068)</t>
  </si>
  <si>
    <t>=NL("First","Item Web &amp; Addl. Information","Web Product Equipment","Item No.",$C1069)</t>
  </si>
  <si>
    <t>=NL("First","Item Web &amp; Addl. Information","Web Product Equipment","Item No.",$C1070)</t>
  </si>
  <si>
    <t>=NL("First","Item Web &amp; Addl. Information","Web Product Equipment","Item No.",$C1071)</t>
  </si>
  <si>
    <t>=NL("First","Item Web &amp; Addl. Information","Web Product Equipment","Item No.",$C1072)</t>
  </si>
  <si>
    <t>=NL("First","Item Web &amp; Addl. Information","Web Product Equipment","Item No.",$C1073)</t>
  </si>
  <si>
    <t>=NL("First","Item Web &amp; Addl. Information","Web Product Equipment","Item No.",$C1074)</t>
  </si>
  <si>
    <t>=NL("First","Item Web &amp; Addl. Information","Web Product Equipment","Item No.",$C1075)</t>
  </si>
  <si>
    <t>=NL("First","Item Web &amp; Addl. Information","Web Product Equipment","Item No.",$C1076)</t>
  </si>
  <si>
    <t>=NL("First","Item Web &amp; Addl. Information","Web Product Equipment","Item No.",$C1077)</t>
  </si>
  <si>
    <t>=NL("First","Item Web &amp; Addl. Information","Web Product Equipment","Item No.",$C1078)</t>
  </si>
  <si>
    <t>=NL("First","Item Web &amp; Addl. Information","Web Product Equipment","Item No.",$C1079)</t>
  </si>
  <si>
    <t>=NL("First","Item Web &amp; Addl. Information","Web Product Equipment","Item No.",$C1080)</t>
  </si>
  <si>
    <t>=NL("First","Item Web &amp; Addl. Information","Web Product Equipment","Item No.",$C1081)</t>
  </si>
  <si>
    <t>=NL("First","Item Web &amp; Addl. Information","Web Product Equipment","Item No.",$C1082)</t>
  </si>
  <si>
    <t>=NL("First","Item Web &amp; Addl. Information","Web Product Equipment","Item No.",$C1083)</t>
  </si>
  <si>
    <t>=NL("First","Item Web &amp; Addl. Information","Web Product Equipment","Item No.",$C1084)</t>
  </si>
  <si>
    <t>=NL("First","Item Web &amp; Addl. Information","Web Product Equipment","Item No.",$C1085)</t>
  </si>
  <si>
    <t>=NL("First","Item Web &amp; Addl. Information","Web Product Equipment","Item No.",$C1086)</t>
  </si>
  <si>
    <t>=NL("First","Item Web &amp; Addl. Information","Web Product Equipment","Item No.",$C1087)</t>
  </si>
  <si>
    <t>=NL("First","Item Web &amp; Addl. Information","Web Product Equipment","Item No.",$C1088)</t>
  </si>
  <si>
    <t>=NL("First","Item Web &amp; Addl. Information","Web Product Equipment","Item No.",$C1089)</t>
  </si>
  <si>
    <t>=NL("First","Item Web &amp; Addl. Information","Web Product Equipment","Item No.",$C1090)</t>
  </si>
  <si>
    <t>=NL("First","Item Web &amp; Addl. Information","Web Product Equipment","Item No.",$C1091)</t>
  </si>
  <si>
    <t>=NL("First","Item Web &amp; Addl. Information","Web Product Equipment","Item No.",$C1092)</t>
  </si>
  <si>
    <t>=NL("First","Item Web &amp; Addl. Information","Web Product Equipment","Item No.",$C1093)</t>
  </si>
  <si>
    <t>=NL("First","Item Web &amp; Addl. Information","Web Product Equipment","Item No.",$C1094)</t>
  </si>
  <si>
    <t>=NL("First","Item Web &amp; Addl. Information","Web Product Equipment","Item No.",$C1095)</t>
  </si>
  <si>
    <t>=NL("First","Item Web &amp; Addl. Information","Web Product Equipment","Item No.",$C1096)</t>
  </si>
  <si>
    <t>=NL("First","Item Web &amp; Addl. Information","Web Product Equipment","Item No.",$C1097)</t>
  </si>
  <si>
    <t>=NL("First","Item Web &amp; Addl. Information","Web Product Equipment","Item No.",$C1098)</t>
  </si>
  <si>
    <t>=NL("First","Item Web &amp; Addl. Information","Web Product Equipment","Item No.",$C1099)</t>
  </si>
  <si>
    <t>=NL("First","Item Web &amp; Addl. Information","Web Product Equipment","Item No.",$C1100)</t>
  </si>
  <si>
    <t>=NL("First","Item Web &amp; Addl. Information","Web Product Equipment","Item No.",$C1101)</t>
  </si>
  <si>
    <t>=NL("First","Item Web &amp; Addl. Information","Web Product Equipment","Item No.",$C1102)</t>
  </si>
  <si>
    <t>=NL("First","Item Web &amp; Addl. Information","Web Product Equipment","Item No.",$C1103)</t>
  </si>
  <si>
    <t>=NL("First","Item Web &amp; Addl. Information","Web Product Equipment","Item No.",$C1104)</t>
  </si>
  <si>
    <t>=NL("First","Item Web &amp; Addl. Information","Web Product Equipment","Item No.",$C1105)</t>
  </si>
  <si>
    <t>=NL("First","Item Web &amp; Addl. Information","Web Product Equipment","Item No.",$C1106)</t>
  </si>
  <si>
    <t>=NL("First","Item Web &amp; Addl. Information","Web Product Equipment","Item No.",$C1107)</t>
  </si>
  <si>
    <t>=NL("First","Item Web &amp; Addl. Information","Web Product Equipment","Item No.",$C1108)</t>
  </si>
  <si>
    <t>=NL("First","Item Web &amp; Addl. Information","Web Product Equipment","Item No.",$C1109)</t>
  </si>
  <si>
    <t>=NL("First","Item Web &amp; Addl. Information","Web Product Equipment","Item No.",$C1110)</t>
  </si>
  <si>
    <t>=NL("First","Item Web &amp; Addl. Information","Web Product Equipment","Item No.",$C1111)</t>
  </si>
  <si>
    <t>=NL("First","Item Web &amp; Addl. Information","Web Product Equipment","Item No.",$C1112)</t>
  </si>
  <si>
    <t>=NL("First","Item Web &amp; Addl. Information","Web Product Equipment","Item No.",$C1113)</t>
  </si>
  <si>
    <t>=NL("First","Item Web &amp; Addl. Information","Web Product Equipment","Item No.",$C1114)</t>
  </si>
  <si>
    <t>=NL("First","Item Web &amp; Addl. Information","Web Product Equipment","Item No.",$C1115)</t>
  </si>
  <si>
    <t>=NL("First","Item Web &amp; Addl. Information","Web Product Equipment","Item No.",$C1116)</t>
  </si>
  <si>
    <t>=NL("First","Item Web &amp; Addl. Information","Web Product Equipment","Item No.",$C1117)</t>
  </si>
  <si>
    <t>=NL("First","Item Web &amp; Addl. Information","Web Product Equipment","Item No.",$C1118)</t>
  </si>
  <si>
    <t>=NL("First","Item Web &amp; Addl. Information","Web Product Equipment","Item No.",$C1119)</t>
  </si>
  <si>
    <t>=NL("First","Item Web &amp; Addl. Information","Web Product Equipment","Item No.",$C1120)</t>
  </si>
  <si>
    <t>=NL("First","Item Web &amp; Addl. Information","Web Product Equipment","Item No.",$C1121)</t>
  </si>
  <si>
    <t>=NL("First","Item Web &amp; Addl. Information","Web Product Equipment","Item No.",$C1122)</t>
  </si>
  <si>
    <t>=NL("First","Item Web &amp; Addl. Information","Web Product Equipment","Item No.",$C1123)</t>
  </si>
  <si>
    <t>=NL("First","Item Web &amp; Addl. Information","Web Product Equipment","Item No.",$C1124)</t>
  </si>
  <si>
    <t>=NL("First","Item Web &amp; Addl. Information","Web Product Equipment","Item No.",$C1125)</t>
  </si>
  <si>
    <t>=NL("First","Item Web &amp; Addl. Information","Web Product Equipment","Item No.",$C1126)</t>
  </si>
  <si>
    <t>=NL("First","Item Web &amp; Addl. Information","Web Product Equipment","Item No.",$C1127)</t>
  </si>
  <si>
    <t>=NL("First","Item Web &amp; Addl. Information","Web Product Equipment","Item No.",$C1128)</t>
  </si>
  <si>
    <t>=NL("First","Item Web &amp; Addl. Information","Web Product Equipment","Item No.",$C1129)</t>
  </si>
  <si>
    <t>=NL("First","Item Web &amp; Addl. Information","Web Product Equipment","Item No.",$C1130)</t>
  </si>
  <si>
    <t>=NL("First","Item Web &amp; Addl. Information","Web Product Equipment","Item No.",$C1131)</t>
  </si>
  <si>
    <t>=NL("First","Item Web &amp; Addl. Information","Web Product Equipment","Item No.",$C1132)</t>
  </si>
  <si>
    <t>=NL("First","Item Web &amp; Addl. Information","Web Product Equipment","Item No.",$C1133)</t>
  </si>
  <si>
    <t>=NL("First","Item Web &amp; Addl. Information","Web Product Equipment","Item No.",$C1134)</t>
  </si>
  <si>
    <t>=NL("First","Item Web &amp; Addl. Information","Web Product Equipment","Item No.",$C1135)</t>
  </si>
  <si>
    <t>=NL("First","Item Web &amp; Addl. Information","Web Product Equipment","Item No.",$C1136)</t>
  </si>
  <si>
    <t>=NL("First","Item Web &amp; Addl. Information","Web Product Equipment","Item No.",$C1137)</t>
  </si>
  <si>
    <t>=NL("First","Item Web &amp; Addl. Information","Web Product Equipment","Item No.",$C1138)</t>
  </si>
  <si>
    <t>=NL("First","Item Web &amp; Addl. Information","Web Product Equipment","Item No.",$C1139)</t>
  </si>
  <si>
    <t>=NL("First","Item Web &amp; Addl. Information","Web Product Equipment","Item No.",$C1140)</t>
  </si>
  <si>
    <t>=NL("First","Item Web &amp; Addl. Information","Web Product Equipment","Item No.",$C1141)</t>
  </si>
  <si>
    <t>=NL("First","Item Web &amp; Addl. Information","Web Product Equipment","Item No.",$C1142)</t>
  </si>
  <si>
    <t>=NL("First","Item Web &amp; Addl. Information","Web Product Equipment","Item No.",$C1143)</t>
  </si>
  <si>
    <t>=NL("First","Item Web &amp; Addl. Information","Web Product Equipment","Item No.",$C1144)</t>
  </si>
  <si>
    <t>=NL("First","Item Web &amp; Addl. Information","Web Product Equipment","Item No.",$C1145)</t>
  </si>
  <si>
    <t>=NL("First","Item Web &amp; Addl. Information","Web Product Equipment","Item No.",$C1146)</t>
  </si>
  <si>
    <t>=NL("First","Item Web &amp; Addl. Information","Web Product Equipment","Item No.",$C1147)</t>
  </si>
  <si>
    <t>=NL("First","Item Web &amp; Addl. Information","Web Product Equipment","Item No.",$C1148)</t>
  </si>
  <si>
    <t>=NL("First","Item Web &amp; Addl. Information","Web Product Equipment","Item No.",$C1149)</t>
  </si>
  <si>
    <t>=NL("First","Item Web &amp; Addl. Information","Web Product Equipment","Item No.",$C1150)</t>
  </si>
  <si>
    <t>=NL("First","Item Web &amp; Addl. Information","Web Product Equipment","Item No.",$C1151)</t>
  </si>
  <si>
    <t>=NL("First","Item Web &amp; Addl. Information","Web Product Equipment","Item No.",$C1152)</t>
  </si>
  <si>
    <t>=NL("First","Item Web &amp; Addl. Information","Web Product Equipment","Item No.",$C1153)</t>
  </si>
  <si>
    <t>=NL("First","Item Web &amp; Addl. Information","Web Product Equipment","Item No.",$C1154)</t>
  </si>
  <si>
    <t>=NL("First","Item Web &amp; Addl. Information","Web Product Equipment","Item No.",$C1155)</t>
  </si>
  <si>
    <t>=NL("First","Item Web &amp; Addl. Information","Web Product Equipment","Item No.",$C1156)</t>
  </si>
  <si>
    <t>=NL("First","Item Web &amp; Addl. Information","Web Product Equipment","Item No.",$C1157)</t>
  </si>
  <si>
    <t>=NL("First","Item Web &amp; Addl. Information","Web Product Equipment","Item No.",$C1158)</t>
  </si>
  <si>
    <t>=NL("First","Item Web &amp; Addl. Information","Web Product Equipment","Item No.",$C1159)</t>
  </si>
  <si>
    <t>=NL("First","Item Web &amp; Addl. Information","Web Product Equipment","Item No.",$C1160)</t>
  </si>
  <si>
    <t>=NL("First","Item Web &amp; Addl. Information","Web Product Equipment","Item No.",$C1161)</t>
  </si>
  <si>
    <t>=NL("First","Item Web &amp; Addl. Information","Web Product Equipment","Item No.",$C1162)</t>
  </si>
  <si>
    <t>=NL("First","Item Web &amp; Addl. Information","Web Product Equipment","Item No.",$C1163)</t>
  </si>
  <si>
    <t>=NL("First","Item Web &amp; Addl. Information","Web Product Equipment","Item No.",$C1164)</t>
  </si>
  <si>
    <t>=NL("First","Item Web &amp; Addl. Information","Web Product Equipment","Item No.",$C1165)</t>
  </si>
  <si>
    <t>=NL("First","Item Web &amp; Addl. Information","Web Product Equipment","Item No.",$C1166)</t>
  </si>
  <si>
    <t>=NL("First","Item Web &amp; Addl. Information","Web Product Equipment","Item No.",$C1167)</t>
  </si>
  <si>
    <t>=NL("First","Item Web &amp; Addl. Information","Web Product Equipment","Item No.",$C1168)</t>
  </si>
  <si>
    <t>=NL("First","Item Web &amp; Addl. Information","Web Product Equipment","Item No.",$C1169)</t>
  </si>
  <si>
    <t>=NL("First","Item Web &amp; Addl. Information","Web Product Equipment","Item No.",$C1170)</t>
  </si>
  <si>
    <t>=NL("First","Item Web &amp; Addl. Information","Web Product Equipment","Item No.",$C1171)</t>
  </si>
  <si>
    <t>=NL("First","Item Web &amp; Addl. Information","Web Product Equipment","Item No.",$C1172)</t>
  </si>
  <si>
    <t>=NL("First","Item Web &amp; Addl. Information","Web Product Equipment","Item No.",$C1173)</t>
  </si>
  <si>
    <t>=NL("First","Item Web &amp; Addl. Information","Web Product Equipment","Item No.",$C1174)</t>
  </si>
  <si>
    <t>=NL("First","Item Web &amp; Addl. Information","Web Product Equipment","Item No.",$C1175)</t>
  </si>
  <si>
    <t>=NL("First","Item Web &amp; Addl. Information","Web Product Equipment","Item No.",$C1176)</t>
  </si>
  <si>
    <t>=NL("First","Item Web &amp; Addl. Information","Web Product Equipment","Item No.",$C1177)</t>
  </si>
  <si>
    <t>=NL("First","Item Web &amp; Addl. Information","Web Product Equipment","Item No.",$C1178)</t>
  </si>
  <si>
    <t>=NL("First","Item Web &amp; Addl. Information","Web Product Equipment","Item No.",$C1179)</t>
  </si>
  <si>
    <t>=NL("First","Item Web &amp; Addl. Information","Web Product Equipment","Item No.",$C1180)</t>
  </si>
  <si>
    <t>=NL("First","Item Web &amp; Addl. Information","Web Product Equipment","Item No.",$C1181)</t>
  </si>
  <si>
    <t>=NL("First","Item Web &amp; Addl. Information","Web Product Equipment","Item No.",$C1182)</t>
  </si>
  <si>
    <t>=NL("First","Item Web &amp; Addl. Information","Web Product Equipment","Item No.",$C1183)</t>
  </si>
  <si>
    <t>=NL("First","Item Web &amp; Addl. Information","Web Product Equipment","Item No.",$C1184)</t>
  </si>
  <si>
    <t>=NL("First","Item Web &amp; Addl. Information","Web Product Equipment","Item No.",$C1185)</t>
  </si>
  <si>
    <t>=NL("First","Item Web &amp; Addl. Information","Web Product Equipment","Item No.",$C1186)</t>
  </si>
  <si>
    <t>=NL("First","Item Web &amp; Addl. Information","Web Product Equipment","Item No.",$C1187)</t>
  </si>
  <si>
    <t>=NL("First","Item Web &amp; Addl. Information","Web Product Equipment","Item No.",$C1188)</t>
  </si>
  <si>
    <t>=NL("First","Item Web &amp; Addl. Information","Web Product Equipment","Item No.",$C1189)</t>
  </si>
  <si>
    <t>=NL("First","Item Web &amp; Addl. Information","Web Product Equipment","Item No.",$C1190)</t>
  </si>
  <si>
    <t>=NL("First","Item Web &amp; Addl. Information","Web Product Equipment","Item No.",$C1191)</t>
  </si>
  <si>
    <t>=NL("First","Item Web &amp; Addl. Information","Web Product Equipment","Item No.",$C1192)</t>
  </si>
  <si>
    <t>=NL("First","Item Web &amp; Addl. Information","Web Product Equipment","Item No.",$C1193)</t>
  </si>
  <si>
    <t>=NL("First","Item Web &amp; Addl. Information","Web Product Equipment","Item No.",$C1194)</t>
  </si>
  <si>
    <t>=NL("First","Item Web &amp; Addl. Information","Web Product Equipment","Item No.",$C1195)</t>
  </si>
  <si>
    <t>=NL("First","Item Web &amp; Addl. Information","Web Product Equipment","Item No.",$C1196)</t>
  </si>
  <si>
    <t>=NL("First","Item Web &amp; Addl. Information","Web Product Equipment","Item No.",$C1197)</t>
  </si>
  <si>
    <t>=NL("First","Item Web &amp; Addl. Information","Web Product Equipment","Item No.",$C1198)</t>
  </si>
  <si>
    <t>=NL("First","Item Web &amp; Addl. Information","Web Product Equipment","Item No.",$C1199)</t>
  </si>
  <si>
    <t>=NL("First","Item Web &amp; Addl. Information","Web Product Equipment","Item No.",$C1200)</t>
  </si>
  <si>
    <t>=NL("First","Item Web &amp; Addl. Information","Web Product Equipment","Item No.",$C1201)</t>
  </si>
  <si>
    <t>=NL("First","Item Web &amp; Addl. Information","Web Product Equipment","Item No.",$C1202)</t>
  </si>
  <si>
    <t>=NL("First","Item Web &amp; Addl. Information","Web Product Equipment","Item No.",$C1203)</t>
  </si>
  <si>
    <t>=NL("First","Item Web &amp; Addl. Information","Web Product Equipment","Item No.",$C1204)</t>
  </si>
  <si>
    <t>=NL("First","Item Web &amp; Addl. Information","Web Product Equipment","Item No.",$C1205)</t>
  </si>
  <si>
    <t>=NL("First","Item Web &amp; Addl. Information","Web Product Equipment","Item No.",$C1206)</t>
  </si>
  <si>
    <t>=NL("First","Item Web &amp; Addl. Information","Web Product Equipment","Item No.",$C1207)</t>
  </si>
  <si>
    <t>=NL("First","Item Web &amp; Addl. Information","Web Product Equipment","Item No.",$C1208)</t>
  </si>
  <si>
    <t>=NL("First","Item Web &amp; Addl. Information","Web Product Equipment","Item No.",$C1209)</t>
  </si>
  <si>
    <t>=NL("First","Item Web &amp; Addl. Information","Web Product Equipment","Item No.",$C1210)</t>
  </si>
  <si>
    <t>=NL("First","Item Web &amp; Addl. Information","Web Product Equipment","Item No.",$C1211)</t>
  </si>
  <si>
    <t>=NL("First","Item Web &amp; Addl. Information","Web Product Equipment","Item No.",$C1212)</t>
  </si>
  <si>
    <t>=NL("First","Item Web &amp; Addl. Information","Web Product Equipment","Item No.",$C1213)</t>
  </si>
  <si>
    <t>=NL("First","Item Web &amp; Addl. Information","Web Product Equipment","Item No.",$C1214)</t>
  </si>
  <si>
    <t>=NL("First","Item Web &amp; Addl. Information","Web Product Equipment","Item No.",$C1215)</t>
  </si>
  <si>
    <t>=NL("First","Item Web &amp; Addl. Information","Web Product Equipment","Item No.",$C1216)</t>
  </si>
  <si>
    <t>=NL("First","Item Web &amp; Addl. Information","Web Product Equipment","Item No.",$C1217)</t>
  </si>
  <si>
    <t>=NL("First","Item Web &amp; Addl. Information","Web Product Equipment","Item No.",$C1218)</t>
  </si>
  <si>
    <t>=NL("First","Item Web &amp; Addl. Information","Web Product Equipment","Item No.",$C1219)</t>
  </si>
  <si>
    <t>=NL("First","Item Web &amp; Addl. Information","Web Product Equipment","Item No.",$C1220)</t>
  </si>
  <si>
    <t>=NL("First","Item Web &amp; Addl. Information","Web Product Equipment","Item No.",$C1221)</t>
  </si>
  <si>
    <t>=NL("First","Item Web &amp; Addl. Information","Web Product Equipment","Item No.",$C1222)</t>
  </si>
  <si>
    <t>=NL("First","Item Web &amp; Addl. Information","Web Product Equipment","Item No.",$C1223)</t>
  </si>
  <si>
    <t>=NL("First","Item Web &amp; Addl. Information","Web Product Equipment","Item No.",$C1224)</t>
  </si>
  <si>
    <t>=NL("First","Item Web &amp; Addl. Information","Web Product Equipment","Item No.",$C1225)</t>
  </si>
  <si>
    <t>=NL("First","Item Web &amp; Addl. Information","Web Product Equipment","Item No.",$C1226)</t>
  </si>
  <si>
    <t>=NL("First","Item Web &amp; Addl. Information","Web Product Equipment","Item No.",$C1227)</t>
  </si>
  <si>
    <t>=NL("First","Item Web &amp; Addl. Information","Web Product Equipment","Item No.",$C1228)</t>
  </si>
  <si>
    <t>=NL("First","Item Web &amp; Addl. Information","Web Product Equipment","Item No.",$C1229)</t>
  </si>
  <si>
    <t>=NL("First","Item Web &amp; Addl. Information","Web Product Equipment","Item No.",$C1230)</t>
  </si>
  <si>
    <t>=NL("First","Item Web &amp; Addl. Information","Web Product Equipment","Item No.",$C1231)</t>
  </si>
  <si>
    <t>=NL("First","Item Web &amp; Addl. Information","Web Product Equipment","Item No.",$C1232)</t>
  </si>
  <si>
    <t>=NL("First","Item Web &amp; Addl. Information","Web Product Equipment","Item No.",$C1233)</t>
  </si>
  <si>
    <t>=NL("First","Item Web &amp; Addl. Information","Web Product Equipment","Item No.",$C1234)</t>
  </si>
  <si>
    <t>=NL("First","Item Web &amp; Addl. Information","Web Product Equipment","Item No.",$C1235)</t>
  </si>
  <si>
    <t>=NL("First","Item Web &amp; Addl. Information","Web Product Equipment","Item No.",$C1236)</t>
  </si>
  <si>
    <t>=NL("First","Item Web &amp; Addl. Information","Web Product Equipment","Item No.",$C1237)</t>
  </si>
  <si>
    <t>=NL("First","Item Web &amp; Addl. Information","Web Product Equipment","Item No.",$C1238)</t>
  </si>
  <si>
    <t>=NL("First","Item Web &amp; Addl. Information","Web Product Equipment","Item No.",$C1239)</t>
  </si>
  <si>
    <t>=NL("First","Item Web &amp; Addl. Information","Web Product Equipment","Item No.",$C1240)</t>
  </si>
  <si>
    <t>=NL("First","Item Web &amp; Addl. Information","Web Product Equipment","Item No.",$C1241)</t>
  </si>
  <si>
    <t>=NL("First","Item Web &amp; Addl. Information","Web Product Equipment","Item No.",$C1242)</t>
  </si>
  <si>
    <t>=NL("First","Item Web &amp; Addl. Information","Web Product Equipment","Item No.",$C1243)</t>
  </si>
  <si>
    <t>=NL("First","Item Web &amp; Addl. Information","Web Product Equipment","Item No.",$C1244)</t>
  </si>
  <si>
    <t>=NL("First","Item Web &amp; Addl. Information","Web Product Equipment","Item No.",$C1245)</t>
  </si>
  <si>
    <t>=NL("First","Item Web &amp; Addl. Information","Web Product Equipment","Item No.",$C1246)</t>
  </si>
  <si>
    <t>=NL("First","Item Web &amp; Addl. Information","Web Product Equipment","Item No.",$C1247)</t>
  </si>
  <si>
    <t>=NL("First","Item Web &amp; Addl. Information","Web Product Equipment","Item No.",$C1248)</t>
  </si>
  <si>
    <t>=NL("First","Item Web &amp; Addl. Information","Web Product Equipment","Item No.",$C1249)</t>
  </si>
  <si>
    <t>=NL("First","Item Web &amp; Addl. Information","Web Product Equipment","Item No.",$C1250)</t>
  </si>
  <si>
    <t>=NL("First","Item Web &amp; Addl. Information","Web Product Equipment","Item No.",$C1251)</t>
  </si>
  <si>
    <t>=NL("First","Item Web &amp; Addl. Information","Web Product Equipment","Item No.",$C1252)</t>
  </si>
  <si>
    <t>=NL("First","Item Web &amp; Addl. Information","Web Product Equipment","Item No.",$C1253)</t>
  </si>
  <si>
    <t>=NL("First","Item Web &amp; Addl. Information","Web Product Equipment","Item No.",$C1254)</t>
  </si>
  <si>
    <t>=NL("First","Item Attribute","Name","ID",$J11)</t>
  </si>
  <si>
    <t>=NL("First","Item Attribute","Name","ID",$J12)</t>
  </si>
  <si>
    <t>=NL("First","Item Attribute","Name","ID",$J13)</t>
  </si>
  <si>
    <t>=NL("First","Item Attribute","Name","ID",$J14)</t>
  </si>
  <si>
    <t>=NL("First","Item Attribute","Name","ID",$J15)</t>
  </si>
  <si>
    <t>=NL("First","Item Attribute","Name","ID",$J16)</t>
  </si>
  <si>
    <t>=NL("First","Item Attribute","Name","ID",$J17)</t>
  </si>
  <si>
    <t>=NL("First","Item Attribute","Name","ID",$J18)</t>
  </si>
  <si>
    <t>=NL("First","Item Attribute","Name","ID",$J19)</t>
  </si>
  <si>
    <t>=NL("First","Item Attribute","Name","ID",$J20)</t>
  </si>
  <si>
    <t>=NL("First","Item Attribute","Name","ID",$J21)</t>
  </si>
  <si>
    <t>=NL("First","Item Attribute","Name","ID",$J22)</t>
  </si>
  <si>
    <t>=NL("First","Item Attribute","Name","ID",$J23)</t>
  </si>
  <si>
    <t>=NL("First","Item Attribute","Name","ID",$J24)</t>
  </si>
  <si>
    <t>=NL("First","Item Attribute","Name","ID",$J25)</t>
  </si>
  <si>
    <t>=NL("First","Item Attribute","Name","ID",$J26)</t>
  </si>
  <si>
    <t>=NL("First","Item Attribute","Name","ID",$J27)</t>
  </si>
  <si>
    <t>=NL("First","Item Attribute","Name","ID",$J28)</t>
  </si>
  <si>
    <t>=NL("First","Item Attribute","Name","ID",$J29)</t>
  </si>
  <si>
    <t>=NL("First","Item Attribute","Name","ID",$J30)</t>
  </si>
  <si>
    <t>=NL("First","Item Attribute","Name","ID",$J31)</t>
  </si>
  <si>
    <t>=NL("First","Item Attribute","Name","ID",$J32)</t>
  </si>
  <si>
    <t>=NL("First","Item Attribute","Name","ID",$J33)</t>
  </si>
  <si>
    <t>=NL("First","Item Attribute","Name","ID",$J34)</t>
  </si>
  <si>
    <t>=NL("First","Item Attribute","Name","ID",$J35)</t>
  </si>
  <si>
    <t>=NL("First","Item Attribute","Name","ID",$J36)</t>
  </si>
  <si>
    <t>=NL("First","Item Attribute","Name","ID",$J37)</t>
  </si>
  <si>
    <t>=NL("First","Item Attribute","Name","ID",$J38)</t>
  </si>
  <si>
    <t>=NL("First","Item Attribute","Name","ID",$J39)</t>
  </si>
  <si>
    <t>=NL("First","Item Attribute","Name","ID",$J40)</t>
  </si>
  <si>
    <t>=NL("First","Item Attribute","Name","ID",$J41)</t>
  </si>
  <si>
    <t>=NL("First","Item Attribute","Name","ID",$J42)</t>
  </si>
  <si>
    <t>=NL("First","Item Attribute","Name","ID",$J43)</t>
  </si>
  <si>
    <t>=NL("First","Item Attribute","Name","ID",$J44)</t>
  </si>
  <si>
    <t>=NL("First","Item Attribute","Name","ID",$J45)</t>
  </si>
  <si>
    <t>=NL("First","Item Attribute","Name","ID",$J46)</t>
  </si>
  <si>
    <t>=NL("First","Item Attribute","Name","ID",$J47)</t>
  </si>
  <si>
    <t>=NL("First","Item Attribute","Name","ID",$J48)</t>
  </si>
  <si>
    <t>=NL("First","Item Attribute","Name","ID",$J49)</t>
  </si>
  <si>
    <t>=NL("First","Item Attribute","Name","ID",$J50)</t>
  </si>
  <si>
    <t>=NL("First","Item Attribute","Name","ID",$J51)</t>
  </si>
  <si>
    <t>=NL("First","Item Attribute","Name","ID",$J52)</t>
  </si>
  <si>
    <t>=NL("First","Item Attribute","Name","ID",$J53)</t>
  </si>
  <si>
    <t>=NL("First","Item Attribute","Name","ID",$J54)</t>
  </si>
  <si>
    <t>=NL("First","Item Attribute","Name","ID",$J55)</t>
  </si>
  <si>
    <t>=NL("First","Item Attribute","Name","ID",$J56)</t>
  </si>
  <si>
    <t>=NL("First","Item Attribute","Name","ID",$J57)</t>
  </si>
  <si>
    <t>=NL("First","Item Attribute","Name","ID",$J58)</t>
  </si>
  <si>
    <t>=NL("First","Item Attribute","Name","ID",$J59)</t>
  </si>
  <si>
    <t>=NL("First","Item Attribute","Name","ID",$J60)</t>
  </si>
  <si>
    <t>=NL("First","Item Attribute","Name","ID",$J61)</t>
  </si>
  <si>
    <t>=NL("First","Item Attribute","Name","ID",$J62)</t>
  </si>
  <si>
    <t>=NL("First","Item Attribute","Name","ID",$J63)</t>
  </si>
  <si>
    <t>=NL("First","Item Attribute","Name","ID",$J64)</t>
  </si>
  <si>
    <t>=NL("First","Item Attribute","Name","ID",$J65)</t>
  </si>
  <si>
    <t>=NL("First","Item Attribute","Name","ID",$J66)</t>
  </si>
  <si>
    <t>=NL("First","Item Attribute","Name","ID",$J67)</t>
  </si>
  <si>
    <t>=NL("First","Item Attribute","Name","ID",$J68)</t>
  </si>
  <si>
    <t>=NL("First","Item Attribute","Name","ID",$J69)</t>
  </si>
  <si>
    <t>=NL("First","Item Attribute","Name","ID",$J70)</t>
  </si>
  <si>
    <t>=NL("First","Item Attribute","Name","ID",$J71)</t>
  </si>
  <si>
    <t>=NL("First","Item Attribute","Name","ID",$J72)</t>
  </si>
  <si>
    <t>=NL("First","Item Attribute","Name","ID",$J73)</t>
  </si>
  <si>
    <t>=NL("First","Item Attribute","Name","ID",$J74)</t>
  </si>
  <si>
    <t>=NL("First","Item Attribute","Name","ID",$J75)</t>
  </si>
  <si>
    <t>=NL("First","Item Attribute","Name","ID",$J76)</t>
  </si>
  <si>
    <t>=NL("First","Item Attribute","Name","ID",$J77)</t>
  </si>
  <si>
    <t>=NL("First","Item Attribute","Name","ID",$J78)</t>
  </si>
  <si>
    <t>=NL("First","Item Attribute","Name","ID",$J79)</t>
  </si>
  <si>
    <t>=NL("First","Item Attribute","Name","ID",$J80)</t>
  </si>
  <si>
    <t>=NL("First","Item Attribute","Name","ID",$J81)</t>
  </si>
  <si>
    <t>=NL("First","Item Attribute","Name","ID",$J82)</t>
  </si>
  <si>
    <t>=NL("First","Item Attribute","Name","ID",$J83)</t>
  </si>
  <si>
    <t>=NL("First","Item Attribute","Name","ID",$J84)</t>
  </si>
  <si>
    <t>=NL("First","Item Attribute","Name","ID",$J85)</t>
  </si>
  <si>
    <t>=NL("First","Item Attribute","Name","ID",$J86)</t>
  </si>
  <si>
    <t>=NL("First","Item Attribute","Name","ID",$J87)</t>
  </si>
  <si>
    <t>=NL("First","Item Attribute","Name","ID",$J88)</t>
  </si>
  <si>
    <t>=NL("First","Item Attribute","Name","ID",$J89)</t>
  </si>
  <si>
    <t>=NL("First","Item Attribute","Name","ID",$J90)</t>
  </si>
  <si>
    <t>=NL("First","Item Attribute","Name","ID",$J91)</t>
  </si>
  <si>
    <t>=NL("First","Item Attribute","Name","ID",$J92)</t>
  </si>
  <si>
    <t>=NL("First","Item Attribute","Name","ID",$J93)</t>
  </si>
  <si>
    <t>=NL("First","Item Attribute","Name","ID",$J94)</t>
  </si>
  <si>
    <t>=NL("First","Item Attribute","Name","ID",$J95)</t>
  </si>
  <si>
    <t>=NL("First","Item Attribute","Name","ID",$J96)</t>
  </si>
  <si>
    <t>=NL("First","Item Attribute","Name","ID",$J97)</t>
  </si>
  <si>
    <t>=NL("First","Item Attribute","Name","ID",$J98)</t>
  </si>
  <si>
    <t>=NL("First","Item Attribute","Name","ID",$J99)</t>
  </si>
  <si>
    <t>=NL("First","Item Attribute","Name","ID",$J100)</t>
  </si>
  <si>
    <t>=NL("First","Item Attribute","Name","ID",$J101)</t>
  </si>
  <si>
    <t>=NL("First","Item Attribute","Name","ID",$J102)</t>
  </si>
  <si>
    <t>=NL("First","Item Attribute","Name","ID",$J103)</t>
  </si>
  <si>
    <t>=NL("First","Item Attribute","Name","ID",$J104)</t>
  </si>
  <si>
    <t>=NL("First","Item Attribute","Name","ID",$J105)</t>
  </si>
  <si>
    <t>=NL("First","Item Attribute","Name","ID",$J106)</t>
  </si>
  <si>
    <t>=NL("First","Item Attribute","Name","ID",$J107)</t>
  </si>
  <si>
    <t>=NL("First","Item Attribute","Name","ID",$J108)</t>
  </si>
  <si>
    <t>=NL("First","Item Attribute","Name","ID",$J109)</t>
  </si>
  <si>
    <t>=NL("First","Item Attribute","Name","ID",$J110)</t>
  </si>
  <si>
    <t>=NL("First","Item Attribute","Name","ID",$J111)</t>
  </si>
  <si>
    <t>=NL("First","Item Attribute","Name","ID",$J112)</t>
  </si>
  <si>
    <t>=NL("First","Item Attribute","Name","ID",$J113)</t>
  </si>
  <si>
    <t>=NL("First","Item Attribute","Name","ID",$J114)</t>
  </si>
  <si>
    <t>=NL("First","Item Attribute","Name","ID",$J115)</t>
  </si>
  <si>
    <t>=NL("First","Item Attribute","Name","ID",$J116)</t>
  </si>
  <si>
    <t>=NL("First","Item Attribute","Name","ID",$J117)</t>
  </si>
  <si>
    <t>=NL("First","Item Attribute","Name","ID",$J118)</t>
  </si>
  <si>
    <t>=NL("First","Item Attribute","Name","ID",$J119)</t>
  </si>
  <si>
    <t>=NL("First","Item Attribute","Name","ID",$J120)</t>
  </si>
  <si>
    <t>=NL("First","Item Attribute","Name","ID",$J121)</t>
  </si>
  <si>
    <t>=NL("First","Item Attribute","Name","ID",$J122)</t>
  </si>
  <si>
    <t>=NL("First","Item Attribute","Name","ID",$J123)</t>
  </si>
  <si>
    <t>=NL("First","Item Attribute","Name","ID",$J124)</t>
  </si>
  <si>
    <t>=NL("First","Item Attribute","Name","ID",$J125)</t>
  </si>
  <si>
    <t>=NL("First","Item Attribute","Name","ID",$J126)</t>
  </si>
  <si>
    <t>=NL("First","Item Attribute","Name","ID",$J127)</t>
  </si>
  <si>
    <t>=NL("First","Item Attribute","Name","ID",$J128)</t>
  </si>
  <si>
    <t>=NL("First","Item Attribute","Name","ID",$J129)</t>
  </si>
  <si>
    <t>=NL("First","Item Attribute","Name","ID",$J130)</t>
  </si>
  <si>
    <t>=NL("First","Item Attribute","Name","ID",$J131)</t>
  </si>
  <si>
    <t>=NL("First","Item Attribute","Name","ID",$J132)</t>
  </si>
  <si>
    <t>=NL("First","Item Attribute","Name","ID",$J133)</t>
  </si>
  <si>
    <t>=NL("First","Item Attribute","Name","ID",$J134)</t>
  </si>
  <si>
    <t>=NL("First","Item Attribute","Name","ID",$J135)</t>
  </si>
  <si>
    <t>=NL("First","Item Attribute","Name","ID",$J136)</t>
  </si>
  <si>
    <t>=NL("First","Item Attribute","Name","ID",$J137)</t>
  </si>
  <si>
    <t>=NL("First","Item Attribute","Name","ID",$J138)</t>
  </si>
  <si>
    <t>=NL("First","Item Attribute","Name","ID",$J139)</t>
  </si>
  <si>
    <t>=NL("First","Item Attribute","Name","ID",$J140)</t>
  </si>
  <si>
    <t>=NL("First","Item Attribute","Name","ID",$J141)</t>
  </si>
  <si>
    <t>=NL("First","Item Attribute","Name","ID",$J142)</t>
  </si>
  <si>
    <t>=NL("First","Item Attribute","Name","ID",$J143)</t>
  </si>
  <si>
    <t>=NL("First","Item Attribute","Name","ID",$J144)</t>
  </si>
  <si>
    <t>=NL("First","Item Attribute","Name","ID",$J145)</t>
  </si>
  <si>
    <t>=NL("First","Item Attribute","Name","ID",$J146)</t>
  </si>
  <si>
    <t>=NL("First","Item Attribute","Name","ID",$J147)</t>
  </si>
  <si>
    <t>=NL("First","Item Attribute","Name","ID",$J148)</t>
  </si>
  <si>
    <t>=NL("First","Item Attribute","Name","ID",$J149)</t>
  </si>
  <si>
    <t>=NL("First","Item Attribute","Name","ID",$J150)</t>
  </si>
  <si>
    <t>=NL("First","Item Attribute","Name","ID",$J151)</t>
  </si>
  <si>
    <t>=NL("First","Item Attribute","Name","ID",$J152)</t>
  </si>
  <si>
    <t>=NL("First","Item Attribute","Name","ID",$J153)</t>
  </si>
  <si>
    <t>=NL("First","Item Attribute","Name","ID",$J154)</t>
  </si>
  <si>
    <t>=NL("First","Item Attribute","Name","ID",$J155)</t>
  </si>
  <si>
    <t>=NL("First","Item Attribute","Name","ID",$J156)</t>
  </si>
  <si>
    <t>=NL("First","Item Attribute","Name","ID",$J157)</t>
  </si>
  <si>
    <t>=NL("First","Item Attribute","Name","ID",$J158)</t>
  </si>
  <si>
    <t>=NL("First","Item Attribute","Name","ID",$J159)</t>
  </si>
  <si>
    <t>=NL("First","Item Attribute","Name","ID",$J160)</t>
  </si>
  <si>
    <t>=NL("First","Item Attribute","Name","ID",$J161)</t>
  </si>
  <si>
    <t>=NL("First","Item Attribute","Name","ID",$J162)</t>
  </si>
  <si>
    <t>=NL("First","Item Attribute","Name","ID",$J163)</t>
  </si>
  <si>
    <t>=NL("First","Item Attribute","Name","ID",$J164)</t>
  </si>
  <si>
    <t>=NL("First","Item Attribute","Name","ID",$J165)</t>
  </si>
  <si>
    <t>=NL("First","Item Attribute","Name","ID",$J166)</t>
  </si>
  <si>
    <t>=NL("First","Item Attribute","Name","ID",$J167)</t>
  </si>
  <si>
    <t>=NL("First","Item Attribute","Name","ID",$J168)</t>
  </si>
  <si>
    <t>=NL("First","Item Attribute","Name","ID",$J169)</t>
  </si>
  <si>
    <t>=NL("First","Item Attribute","Name","ID",$J170)</t>
  </si>
  <si>
    <t>=NL("First","Item Attribute","Name","ID",$J171)</t>
  </si>
  <si>
    <t>=NL("First","Item Attribute","Name","ID",$J172)</t>
  </si>
  <si>
    <t>=NL("First","Item Attribute","Name","ID",$J173)</t>
  </si>
  <si>
    <t>=NL("First","Item Attribute","Name","ID",$J174)</t>
  </si>
  <si>
    <t>=NL("First","Item Attribute","Name","ID",$J175)</t>
  </si>
  <si>
    <t>=NL("First","Item Attribute","Name","ID",$J176)</t>
  </si>
  <si>
    <t>=NL("First","Item Attribute","Name","ID",$J177)</t>
  </si>
  <si>
    <t>=NL("First","Item Attribute","Name","ID",$J178)</t>
  </si>
  <si>
    <t>=NL("First","Item Attribute","Name","ID",$J179)</t>
  </si>
  <si>
    <t>=NL("First","Item Attribute","Name","ID",$J180)</t>
  </si>
  <si>
    <t>=NL("First","Item Attribute","Name","ID",$J181)</t>
  </si>
  <si>
    <t>=NL("First","Item Attribute","Name","ID",$J182)</t>
  </si>
  <si>
    <t>=NL("First","Item Attribute","Name","ID",$J183)</t>
  </si>
  <si>
    <t>=NL("First","Item Attribute","Name","ID",$J184)</t>
  </si>
  <si>
    <t>=NL("First","Item Attribute","Name","ID",$J185)</t>
  </si>
  <si>
    <t>=NL("First","Item Attribute","Name","ID",$J186)</t>
  </si>
  <si>
    <t>=NL("First","Item Attribute","Name","ID",$J187)</t>
  </si>
  <si>
    <t>=NL("First","Item Attribute","Name","ID",$J188)</t>
  </si>
  <si>
    <t>=NL("First","Item Attribute","Name","ID",$J189)</t>
  </si>
  <si>
    <t>=NL("First","Item Attribute","Name","ID",$J190)</t>
  </si>
  <si>
    <t>=NL("First","Item Attribute","Name","ID",$J191)</t>
  </si>
  <si>
    <t>=NL("First","Item Attribute","Name","ID",$J192)</t>
  </si>
  <si>
    <t>=NL("First","Item Attribute","Name","ID",$J193)</t>
  </si>
  <si>
    <t>=NL("First","Item Attribute","Name","ID",$J194)</t>
  </si>
  <si>
    <t>=NL("First","Item Attribute","Name","ID",$J195)</t>
  </si>
  <si>
    <t>=NL("First","Item Attribute","Name","ID",$J196)</t>
  </si>
  <si>
    <t>=NL("First","Item Attribute","Name","ID",$J197)</t>
  </si>
  <si>
    <t>=NL("First","Item Attribute","Name","ID",$J198)</t>
  </si>
  <si>
    <t>=NL("First","Item Attribute","Name","ID",$J199)</t>
  </si>
  <si>
    <t>=NL("First","Item Attribute","Name","ID",$J200)</t>
  </si>
  <si>
    <t>=NL("First","Item Attribute","Name","ID",$J201)</t>
  </si>
  <si>
    <t>=NL("First","Item Attribute","Name","ID",$J202)</t>
  </si>
  <si>
    <t>=NL("First","Item Attribute","Name","ID",$J203)</t>
  </si>
  <si>
    <t>=NL("First","Item Attribute","Name","ID",$J204)</t>
  </si>
  <si>
    <t>=NL("First","Item Attribute","Name","ID",$J205)</t>
  </si>
  <si>
    <t>=NL("First","Item Attribute","Name","ID",$J206)</t>
  </si>
  <si>
    <t>=NL("First","Item Attribute","Name","ID",$J207)</t>
  </si>
  <si>
    <t>=NL("First","Item Attribute","Name","ID",$J208)</t>
  </si>
  <si>
    <t>=NL("First","Item Attribute","Name","ID",$J209)</t>
  </si>
  <si>
    <t>=NL("First","Item Attribute","Name","ID",$J210)</t>
  </si>
  <si>
    <t>=NL("First","Item Attribute","Name","ID",$J211)</t>
  </si>
  <si>
    <t>=NL("First","Item Attribute","Name","ID",$J212)</t>
  </si>
  <si>
    <t>=NL("First","Item Attribute","Name","ID",$J213)</t>
  </si>
  <si>
    <t>=NL("First","Item Attribute","Name","ID",$J214)</t>
  </si>
  <si>
    <t>=NL("First","Item Attribute","Name","ID",$J215)</t>
  </si>
  <si>
    <t>=NL("First","Item Attribute","Name","ID",$J216)</t>
  </si>
  <si>
    <t>=NL("First","Item Attribute","Name","ID",$J217)</t>
  </si>
  <si>
    <t>=NL("First","Item Attribute","Name","ID",$J218)</t>
  </si>
  <si>
    <t>=NL("First","Item Attribute","Name","ID",$J219)</t>
  </si>
  <si>
    <t>=NL("First","Item Attribute","Name","ID",$J220)</t>
  </si>
  <si>
    <t>=NL("First","Item Attribute","Name","ID",$J221)</t>
  </si>
  <si>
    <t>=NL("First","Item Attribute","Name","ID",$J222)</t>
  </si>
  <si>
    <t>=NL("First","Item Attribute","Name","ID",$J223)</t>
  </si>
  <si>
    <t>=NL("First","Item Attribute","Name","ID",$J224)</t>
  </si>
  <si>
    <t>=NL("First","Item Attribute","Name","ID",$J225)</t>
  </si>
  <si>
    <t>=NL("First","Item Attribute","Name","ID",$J226)</t>
  </si>
  <si>
    <t>=NL("First","Item Attribute","Name","ID",$J227)</t>
  </si>
  <si>
    <t>=NL("First","Item Attribute","Name","ID",$J228)</t>
  </si>
  <si>
    <t>=NL("First","Item Attribute","Name","ID",$J229)</t>
  </si>
  <si>
    <t>=NL("First","Item Attribute","Name","ID",$J230)</t>
  </si>
  <si>
    <t>=NL("First","Item Attribute","Name","ID",$J231)</t>
  </si>
  <si>
    <t>=NL("First","Item Attribute","Name","ID",$J232)</t>
  </si>
  <si>
    <t>=NL("First","Item Attribute","Name","ID",$J233)</t>
  </si>
  <si>
    <t>=NL("First","Item Attribute","Name","ID",$J234)</t>
  </si>
  <si>
    <t>=NL("First","Item Attribute","Name","ID",$J235)</t>
  </si>
  <si>
    <t>=NL("First","Item Attribute","Name","ID",$J236)</t>
  </si>
  <si>
    <t>=NL("First","Item Attribute","Name","ID",$J237)</t>
  </si>
  <si>
    <t>=NL("First","Item Attribute","Name","ID",$J238)</t>
  </si>
  <si>
    <t>=NL("First","Item Attribute","Name","ID",$J239)</t>
  </si>
  <si>
    <t>=NL("First","Item Attribute","Name","ID",$J240)</t>
  </si>
  <si>
    <t>=NL("First","Item Attribute","Name","ID",$J241)</t>
  </si>
  <si>
    <t>=NL("First","Item Attribute","Name","ID",$J242)</t>
  </si>
  <si>
    <t>=NL("First","Item Attribute","Name","ID",$J243)</t>
  </si>
  <si>
    <t>=NL("First","Item Attribute","Name","ID",$J244)</t>
  </si>
  <si>
    <t>=NL("First","Item Attribute","Name","ID",$J245)</t>
  </si>
  <si>
    <t>=NL("First","Item Attribute","Name","ID",$J246)</t>
  </si>
  <si>
    <t>=NL("First","Item Attribute","Name","ID",$J247)</t>
  </si>
  <si>
    <t>=NL("First","Item Attribute","Name","ID",$J248)</t>
  </si>
  <si>
    <t>=NL("First","Item Attribute","Name","ID",$J249)</t>
  </si>
  <si>
    <t>=NL("First","Item Attribute","Name","ID",$J250)</t>
  </si>
  <si>
    <t>=NL("First","Item Attribute","Name","ID",$J251)</t>
  </si>
  <si>
    <t>=NL("First","Item Attribute","Name","ID",$J252)</t>
  </si>
  <si>
    <t>=NL("First","Item Attribute","Name","ID",$J253)</t>
  </si>
  <si>
    <t>=NL("First","Item Attribute","Name","ID",$J254)</t>
  </si>
  <si>
    <t>=NL("First","Item Attribute","Name","ID",$J255)</t>
  </si>
  <si>
    <t>=NL("First","Item Attribute","Name","ID",$J256)</t>
  </si>
  <si>
    <t>=NL("First","Item Attribute","Name","ID",$J257)</t>
  </si>
  <si>
    <t>=NL("First","Item Attribute","Name","ID",$J258)</t>
  </si>
  <si>
    <t>=NL("First","Item Attribute","Name","ID",$J259)</t>
  </si>
  <si>
    <t>=NL("First","Item Attribute","Name","ID",$J260)</t>
  </si>
  <si>
    <t>=NL("First","Item Attribute","Name","ID",$J261)</t>
  </si>
  <si>
    <t>=NL("First","Item Attribute","Name","ID",$J262)</t>
  </si>
  <si>
    <t>=NL("First","Item Attribute","Name","ID",$J263)</t>
  </si>
  <si>
    <t>=NL("First","Item Attribute","Name","ID",$J264)</t>
  </si>
  <si>
    <t>=NL("First","Item Attribute","Name","ID",$J265)</t>
  </si>
  <si>
    <t>=NL("First","Item Attribute","Name","ID",$J266)</t>
  </si>
  <si>
    <t>=NL("First","Item Attribute","Name","ID",$J267)</t>
  </si>
  <si>
    <t>=NL("First","Item Attribute","Name","ID",$J268)</t>
  </si>
  <si>
    <t>=NL("First","Item Attribute","Name","ID",$J269)</t>
  </si>
  <si>
    <t>=NL("First","Item Attribute","Name","ID",$J270)</t>
  </si>
  <si>
    <t>=NL("First","Item Attribute","Name","ID",$J271)</t>
  </si>
  <si>
    <t>=NL("First","Item Attribute","Name","ID",$J272)</t>
  </si>
  <si>
    <t>=NL("First","Item Attribute","Name","ID",$J273)</t>
  </si>
  <si>
    <t>=NL("First","Item Attribute","Name","ID",$J274)</t>
  </si>
  <si>
    <t>=NL("First","Item Attribute","Name","ID",$J275)</t>
  </si>
  <si>
    <t>=NL("First","Item Attribute","Name","ID",$J276)</t>
  </si>
  <si>
    <t>=NL("First","Item Attribute","Name","ID",$J277)</t>
  </si>
  <si>
    <t>=NL("First","Item Attribute","Name","ID",$J278)</t>
  </si>
  <si>
    <t>=NL("First","Item Attribute","Name","ID",$J279)</t>
  </si>
  <si>
    <t>=NL("First","Item Attribute","Name","ID",$J280)</t>
  </si>
  <si>
    <t>=NL("First","Item Attribute","Name","ID",$J281)</t>
  </si>
  <si>
    <t>=NL("First","Item Attribute","Name","ID",$J282)</t>
  </si>
  <si>
    <t>=NL("First","Item Attribute","Name","ID",$J283)</t>
  </si>
  <si>
    <t>=NL("First","Item Attribute","Name","ID",$J284)</t>
  </si>
  <si>
    <t>=NL("First","Item Attribute","Name","ID",$J285)</t>
  </si>
  <si>
    <t>=NL("First","Item Attribute","Name","ID",$J286)</t>
  </si>
  <si>
    <t>=NL("First","Item Attribute","Name","ID",$J287)</t>
  </si>
  <si>
    <t>=NL("First","Item Attribute","Name","ID",$J288)</t>
  </si>
  <si>
    <t>=NL("First","Item Attribute","Name","ID",$J289)</t>
  </si>
  <si>
    <t>=NL("First","Item Attribute","Name","ID",$J290)</t>
  </si>
  <si>
    <t>=NL("First","Item Attribute","Name","ID",$J291)</t>
  </si>
  <si>
    <t>=NL("First","Item Attribute","Name","ID",$J292)</t>
  </si>
  <si>
    <t>=NL("First","Item Attribute","Name","ID",$J293)</t>
  </si>
  <si>
    <t>=NL("First","Item Attribute","Name","ID",$J294)</t>
  </si>
  <si>
    <t>=NL("First","Item Attribute","Name","ID",$J295)</t>
  </si>
  <si>
    <t>=NL("First","Item Attribute","Name","ID",$J296)</t>
  </si>
  <si>
    <t>=NL("First","Item Attribute","Name","ID",$J297)</t>
  </si>
  <si>
    <t>=NL("First","Item Attribute","Name","ID",$J298)</t>
  </si>
  <si>
    <t>=NL("First","Item Attribute","Name","ID",$J299)</t>
  </si>
  <si>
    <t>=NL("First","Item Attribute","Name","ID",$J300)</t>
  </si>
  <si>
    <t>=NL("First","Item Attribute","Name","ID",$J301)</t>
  </si>
  <si>
    <t>=NL("First","Item Attribute","Name","ID",$J302)</t>
  </si>
  <si>
    <t>=NL("First","Item Attribute","Name","ID",$J303)</t>
  </si>
  <si>
    <t>=NL("First","Item Attribute","Name","ID",$J304)</t>
  </si>
  <si>
    <t>=NL("First","Item Attribute","Name","ID",$J305)</t>
  </si>
  <si>
    <t>=NL("First","Item Attribute","Name","ID",$J306)</t>
  </si>
  <si>
    <t>=NL("First","Item Attribute","Name","ID",$J307)</t>
  </si>
  <si>
    <t>=NL("First","Item Attribute","Name","ID",$J308)</t>
  </si>
  <si>
    <t>=NL("First","Item Attribute","Name","ID",$J309)</t>
  </si>
  <si>
    <t>=NL("First","Item Attribute","Name","ID",$J310)</t>
  </si>
  <si>
    <t>=NL("First","Item Attribute","Name","ID",$J311)</t>
  </si>
  <si>
    <t>=NL("First","Item Attribute","Name","ID",$J312)</t>
  </si>
  <si>
    <t>=NL("First","Item Attribute","Name","ID",$J313)</t>
  </si>
  <si>
    <t>=NL("First","Item Attribute","Name","ID",$J314)</t>
  </si>
  <si>
    <t>=NL("First","Item Attribute","Name","ID",$J315)</t>
  </si>
  <si>
    <t>=NL("First","Item Attribute","Name","ID",$J316)</t>
  </si>
  <si>
    <t>=NL("First","Item Attribute","Name","ID",$J317)</t>
  </si>
  <si>
    <t>=NL("First","Item Attribute","Name","ID",$J318)</t>
  </si>
  <si>
    <t>=NL("First","Item Attribute","Name","ID",$J319)</t>
  </si>
  <si>
    <t>=NL("First","Item Attribute","Name","ID",$J320)</t>
  </si>
  <si>
    <t>=NL("First","Item Attribute","Name","ID",$J321)</t>
  </si>
  <si>
    <t>=NL("First","Item Attribute","Name","ID",$J322)</t>
  </si>
  <si>
    <t>=NL("First","Item Attribute","Name","ID",$J323)</t>
  </si>
  <si>
    <t>=NL("First","Item Attribute","Name","ID",$J324)</t>
  </si>
  <si>
    <t>=NL("First","Item Attribute","Name","ID",$J325)</t>
  </si>
  <si>
    <t>=NL("First","Item Attribute","Name","ID",$J326)</t>
  </si>
  <si>
    <t>=NL("First","Item Attribute","Name","ID",$J327)</t>
  </si>
  <si>
    <t>=NL("First","Item Attribute","Name","ID",$J328)</t>
  </si>
  <si>
    <t>=NL("First","Item Attribute","Name","ID",$J329)</t>
  </si>
  <si>
    <t>=NL("First","Item Attribute","Name","ID",$J330)</t>
  </si>
  <si>
    <t>=NL("First","Item Attribute","Name","ID",$J331)</t>
  </si>
  <si>
    <t>=NL("First","Item Attribute","Name","ID",$J332)</t>
  </si>
  <si>
    <t>=NL("First","Item Attribute","Name","ID",$J333)</t>
  </si>
  <si>
    <t>=NL("First","Item Attribute","Name","ID",$J334)</t>
  </si>
  <si>
    <t>=NL("First","Item Attribute","Name","ID",$J335)</t>
  </si>
  <si>
    <t>=NL("First","Item Attribute","Name","ID",$J336)</t>
  </si>
  <si>
    <t>=NL("First","Item Attribute","Name","ID",$J337)</t>
  </si>
  <si>
    <t>=NL("First","Item Attribute","Name","ID",$J338)</t>
  </si>
  <si>
    <t>=NL("First","Item Attribute","Name","ID",$J339)</t>
  </si>
  <si>
    <t>=NL("First","Item Attribute","Name","ID",$J340)</t>
  </si>
  <si>
    <t>=NL("First","Item Attribute","Name","ID",$J341)</t>
  </si>
  <si>
    <t>=NL("First","Item Attribute","Name","ID",$J342)</t>
  </si>
  <si>
    <t>=NL("First","Item Attribute","Name","ID",$J343)</t>
  </si>
  <si>
    <t>=NL("First","Item Attribute","Name","ID",$J344)</t>
  </si>
  <si>
    <t>=NL("First","Item Attribute","Name","ID",$J345)</t>
  </si>
  <si>
    <t>=NL("First","Item Attribute","Name","ID",$J346)</t>
  </si>
  <si>
    <t>=NL("First","Item Attribute","Name","ID",$J347)</t>
  </si>
  <si>
    <t>=NL("First","Item Attribute","Name","ID",$J348)</t>
  </si>
  <si>
    <t>=NL("First","Item Attribute","Name","ID",$J349)</t>
  </si>
  <si>
    <t>=NL("First","Item Attribute","Name","ID",$J350)</t>
  </si>
  <si>
    <t>=NL("First","Item Attribute","Name","ID",$J351)</t>
  </si>
  <si>
    <t>=NL("First","Item Attribute","Name","ID",$J352)</t>
  </si>
  <si>
    <t>=NL("First","Item Attribute","Name","ID",$J353)</t>
  </si>
  <si>
    <t>=NL("First","Item Attribute","Name","ID",$J354)</t>
  </si>
  <si>
    <t>=NL("First","Item Attribute","Name","ID",$J355)</t>
  </si>
  <si>
    <t>=NL("First","Item Attribute","Name","ID",$J356)</t>
  </si>
  <si>
    <t>=NL("First","Item Attribute","Name","ID",$J357)</t>
  </si>
  <si>
    <t>=NL("First","Item Attribute","Name","ID",$J358)</t>
  </si>
  <si>
    <t>=NL("First","Item Attribute","Name","ID",$J359)</t>
  </si>
  <si>
    <t>=NL("First","Item Attribute","Name","ID",$J360)</t>
  </si>
  <si>
    <t>=NL("First","Item Attribute","Name","ID",$J361)</t>
  </si>
  <si>
    <t>=NL("First","Item Attribute","Name","ID",$J362)</t>
  </si>
  <si>
    <t>=NL("First","Item Attribute","Name","ID",$J363)</t>
  </si>
  <si>
    <t>=NL("First","Item Attribute","Name","ID",$J364)</t>
  </si>
  <si>
    <t>=NL("First","Item Attribute","Name","ID",$J365)</t>
  </si>
  <si>
    <t>=NL("First","Item Attribute","Name","ID",$J366)</t>
  </si>
  <si>
    <t>=NL("First","Item Attribute","Name","ID",$J367)</t>
  </si>
  <si>
    <t>=NL("First","Item Attribute","Name","ID",$J368)</t>
  </si>
  <si>
    <t>=NL("First","Item Attribute","Name","ID",$J369)</t>
  </si>
  <si>
    <t>=NL("First","Item Attribute","Name","ID",$J370)</t>
  </si>
  <si>
    <t>=NL("First","Item Attribute","Name","ID",$J371)</t>
  </si>
  <si>
    <t>=NL("First","Item Attribute","Name","ID",$J372)</t>
  </si>
  <si>
    <t>=NL("First","Item Attribute","Name","ID",$J373)</t>
  </si>
  <si>
    <t>=NL("First","Item Attribute","Name","ID",$J374)</t>
  </si>
  <si>
    <t>=NL("First","Item Attribute","Name","ID",$J375)</t>
  </si>
  <si>
    <t>=NL("First","Item Attribute","Name","ID",$J376)</t>
  </si>
  <si>
    <t>=NL("First","Item Attribute","Name","ID",$J377)</t>
  </si>
  <si>
    <t>=NL("First","Item Attribute","Name","ID",$J378)</t>
  </si>
  <si>
    <t>=NL("First","Item Attribute","Name","ID",$J379)</t>
  </si>
  <si>
    <t>=NL("First","Item Attribute","Name","ID",$J380)</t>
  </si>
  <si>
    <t>=NL("First","Item Attribute","Name","ID",$J381)</t>
  </si>
  <si>
    <t>=NL("First","Item Attribute","Name","ID",$J382)</t>
  </si>
  <si>
    <t>=NL("First","Item Attribute","Name","ID",$J383)</t>
  </si>
  <si>
    <t>=NL("First","Item Attribute","Name","ID",$J384)</t>
  </si>
  <si>
    <t>=NL("First","Item Attribute","Name","ID",$J385)</t>
  </si>
  <si>
    <t>=NL("First","Item Attribute","Name","ID",$J386)</t>
  </si>
  <si>
    <t>=NL("First","Item Attribute","Name","ID",$J387)</t>
  </si>
  <si>
    <t>=NL("First","Item Attribute","Name","ID",$J388)</t>
  </si>
  <si>
    <t>=NL("First","Item Attribute","Name","ID",$J389)</t>
  </si>
  <si>
    <t>=NL("First","Item Attribute","Name","ID",$J390)</t>
  </si>
  <si>
    <t>=NL("First","Item Attribute","Name","ID",$J391)</t>
  </si>
  <si>
    <t>=NL("First","Item Attribute","Name","ID",$J392)</t>
  </si>
  <si>
    <t>=NL("First","Item Attribute","Name","ID",$J393)</t>
  </si>
  <si>
    <t>=NL("First","Item Attribute","Name","ID",$J394)</t>
  </si>
  <si>
    <t>=NL("First","Item Attribute","Name","ID",$J395)</t>
  </si>
  <si>
    <t>=NL("First","Item Attribute","Name","ID",$J396)</t>
  </si>
  <si>
    <t>=NL("First","Item Attribute","Name","ID",$J397)</t>
  </si>
  <si>
    <t>=NL("First","Item Attribute","Name","ID",$J398)</t>
  </si>
  <si>
    <t>=NL("First","Item Attribute","Name","ID",$J399)</t>
  </si>
  <si>
    <t>=NL("First","Item Attribute","Name","ID",$J400)</t>
  </si>
  <si>
    <t>=NL("First","Item Attribute","Name","ID",$J401)</t>
  </si>
  <si>
    <t>=NL("First","Item Attribute","Name","ID",$J402)</t>
  </si>
  <si>
    <t>=NL("First","Item Attribute","Name","ID",$J403)</t>
  </si>
  <si>
    <t>=NL("First","Item Attribute","Name","ID",$J404)</t>
  </si>
  <si>
    <t>=NL("First","Item Attribute","Name","ID",$J405)</t>
  </si>
  <si>
    <t>=NL("First","Item Attribute","Name","ID",$J406)</t>
  </si>
  <si>
    <t>=NL("First","Item Attribute","Name","ID",$J407)</t>
  </si>
  <si>
    <t>=NL("First","Item Attribute","Name","ID",$J408)</t>
  </si>
  <si>
    <t>=NL("First","Item Attribute","Name","ID",$J409)</t>
  </si>
  <si>
    <t>=NL("First","Item Attribute","Name","ID",$J410)</t>
  </si>
  <si>
    <t>=NL("First","Item Attribute","Name","ID",$J411)</t>
  </si>
  <si>
    <t>=NL("First","Item Attribute","Name","ID",$J412)</t>
  </si>
  <si>
    <t>=NL("First","Item Attribute","Name","ID",$J413)</t>
  </si>
  <si>
    <t>=NL("First","Item Attribute","Name","ID",$J414)</t>
  </si>
  <si>
    <t>=NL("First","Item Attribute","Name","ID",$J415)</t>
  </si>
  <si>
    <t>=NL("First","Item Attribute","Name","ID",$J416)</t>
  </si>
  <si>
    <t>=NL("First","Item Attribute","Name","ID",$J417)</t>
  </si>
  <si>
    <t>=NL("First","Item Attribute","Name","ID",$J418)</t>
  </si>
  <si>
    <t>=NL("First","Item Attribute","Name","ID",$J419)</t>
  </si>
  <si>
    <t>=NL("First","Item Attribute","Name","ID",$J420)</t>
  </si>
  <si>
    <t>=NL("First","Item Attribute","Name","ID",$J421)</t>
  </si>
  <si>
    <t>=NL("First","Item Attribute","Name","ID",$J422)</t>
  </si>
  <si>
    <t>=NL("First","Item Attribute","Name","ID",$J423)</t>
  </si>
  <si>
    <t>=NL("First","Item Attribute","Name","ID",$J424)</t>
  </si>
  <si>
    <t>=NL("First","Item Attribute","Name","ID",$J425)</t>
  </si>
  <si>
    <t>=NL("First","Item Attribute","Name","ID",$J426)</t>
  </si>
  <si>
    <t>=NL("First","Item Attribute","Name","ID",$J427)</t>
  </si>
  <si>
    <t>=NL("First","Item Attribute","Name","ID",$J428)</t>
  </si>
  <si>
    <t>=NL("First","Item Attribute","Name","ID",$J429)</t>
  </si>
  <si>
    <t>=NL("First","Item Attribute","Name","ID",$J430)</t>
  </si>
  <si>
    <t>=NL("First","Item Attribute","Name","ID",$J431)</t>
  </si>
  <si>
    <t>=NL("First","Item Attribute","Name","ID",$J432)</t>
  </si>
  <si>
    <t>=NL("First","Item Attribute","Name","ID",$J433)</t>
  </si>
  <si>
    <t>=NL("First","Item Attribute","Name","ID",$J434)</t>
  </si>
  <si>
    <t>=NL("First","Item Attribute","Name","ID",$J435)</t>
  </si>
  <si>
    <t>=NL("First","Item Attribute","Name","ID",$J436)</t>
  </si>
  <si>
    <t>=NL("First","Item Attribute","Name","ID",$J437)</t>
  </si>
  <si>
    <t>=NL("First","Item Attribute","Name","ID",$J438)</t>
  </si>
  <si>
    <t>=NL("First","Item Attribute","Name","ID",$J439)</t>
  </si>
  <si>
    <t>=NL("First","Item Attribute","Name","ID",$J440)</t>
  </si>
  <si>
    <t>=NL("First","Item Attribute","Name","ID",$J441)</t>
  </si>
  <si>
    <t>=NL("First","Item Attribute","Name","ID",$J442)</t>
  </si>
  <si>
    <t>=NL("First","Item Attribute","Name","ID",$J443)</t>
  </si>
  <si>
    <t>=NL("First","Item Attribute","Name","ID",$J444)</t>
  </si>
  <si>
    <t>=NL("First","Item Attribute","Name","ID",$J445)</t>
  </si>
  <si>
    <t>=NL("First","Item Attribute","Name","ID",$J446)</t>
  </si>
  <si>
    <t>=NL("First","Item Attribute","Name","ID",$J447)</t>
  </si>
  <si>
    <t>=NL("First","Item Attribute","Name","ID",$J448)</t>
  </si>
  <si>
    <t>=NL("First","Item Attribute","Name","ID",$J449)</t>
  </si>
  <si>
    <t>=NL("First","Item Attribute","Name","ID",$J450)</t>
  </si>
  <si>
    <t>=NL("First","Item Attribute","Name","ID",$J451)</t>
  </si>
  <si>
    <t>=NL("First","Item Attribute","Name","ID",$J452)</t>
  </si>
  <si>
    <t>=NL("First","Item Attribute","Name","ID",$J453)</t>
  </si>
  <si>
    <t>=NL("First","Item Attribute","Name","ID",$J454)</t>
  </si>
  <si>
    <t>=NL("First","Item Attribute","Name","ID",$J455)</t>
  </si>
  <si>
    <t>=NL("First","Item Attribute","Name","ID",$J456)</t>
  </si>
  <si>
    <t>=NL("First","Item Attribute","Name","ID",$J457)</t>
  </si>
  <si>
    <t>=NL("First","Item Attribute","Name","ID",$J458)</t>
  </si>
  <si>
    <t>=NL("First","Item Attribute","Name","ID",$J459)</t>
  </si>
  <si>
    <t>=NL("First","Item Attribute","Name","ID",$J460)</t>
  </si>
  <si>
    <t>=NL("First","Item Attribute","Name","ID",$J461)</t>
  </si>
  <si>
    <t>=NL("First","Item Attribute","Name","ID",$J462)</t>
  </si>
  <si>
    <t>=NL("First","Item Attribute","Name","ID",$J463)</t>
  </si>
  <si>
    <t>=NL("First","Item Attribute","Name","ID",$J464)</t>
  </si>
  <si>
    <t>=NL("First","Item Attribute","Name","ID",$J465)</t>
  </si>
  <si>
    <t>=NL("First","Item Attribute","Name","ID",$J466)</t>
  </si>
  <si>
    <t>=NL("First","Item Attribute","Name","ID",$J467)</t>
  </si>
  <si>
    <t>=NL("First","Item Attribute","Name","ID",$J468)</t>
  </si>
  <si>
    <t>=NL("First","Item Attribute","Name","ID",$J469)</t>
  </si>
  <si>
    <t>=NL("First","Item Attribute","Name","ID",$J470)</t>
  </si>
  <si>
    <t>=NL("First","Item Attribute","Name","ID",$J471)</t>
  </si>
  <si>
    <t>=NL("First","Item Attribute","Name","ID",$J472)</t>
  </si>
  <si>
    <t>=NL("First","Item Attribute","Name","ID",$J473)</t>
  </si>
  <si>
    <t>=NL("First","Item Attribute","Name","ID",$J474)</t>
  </si>
  <si>
    <t>=NL("First","Item Attribute","Name","ID",$J475)</t>
  </si>
  <si>
    <t>=NL("First","Item Attribute","Name","ID",$J476)</t>
  </si>
  <si>
    <t>=NL("First","Item Attribute","Name","ID",$J477)</t>
  </si>
  <si>
    <t>=NL("First","Item Attribute","Name","ID",$J478)</t>
  </si>
  <si>
    <t>=NL("First","Item Attribute","Name","ID",$J479)</t>
  </si>
  <si>
    <t>=NL("First","Item Attribute","Name","ID",$J480)</t>
  </si>
  <si>
    <t>=NL("First","Item Attribute","Name","ID",$J481)</t>
  </si>
  <si>
    <t>=NL("First","Item Attribute","Name","ID",$J482)</t>
  </si>
  <si>
    <t>=NL("First","Item Attribute","Name","ID",$J483)</t>
  </si>
  <si>
    <t>=NL("First","Item Attribute","Name","ID",$J484)</t>
  </si>
  <si>
    <t>=NL("First","Item Attribute","Name","ID",$J485)</t>
  </si>
  <si>
    <t>=NL("First","Item Attribute","Name","ID",$J486)</t>
  </si>
  <si>
    <t>=NL("First","Item Attribute","Name","ID",$J487)</t>
  </si>
  <si>
    <t>=NL("First","Item Attribute","Name","ID",$J488)</t>
  </si>
  <si>
    <t>=NL("First","Item Attribute","Name","ID",$J489)</t>
  </si>
  <si>
    <t>=NL("First","Item Attribute","Name","ID",$J490)</t>
  </si>
  <si>
    <t>=NL("First","Item Attribute","Name","ID",$J491)</t>
  </si>
  <si>
    <t>=NL("First","Item Attribute","Name","ID",$J492)</t>
  </si>
  <si>
    <t>=NL("First","Item Attribute","Name","ID",$J493)</t>
  </si>
  <si>
    <t>=NL("First","Item Attribute","Name","ID",$J494)</t>
  </si>
  <si>
    <t>=NL("First","Item Attribute","Name","ID",$J495)</t>
  </si>
  <si>
    <t>=NL("First","Item Attribute","Name","ID",$J496)</t>
  </si>
  <si>
    <t>=NL("First","Item Attribute","Name","ID",$J497)</t>
  </si>
  <si>
    <t>=NL("First","Item Attribute","Name","ID",$J498)</t>
  </si>
  <si>
    <t>=NL("First","Item Attribute","Name","ID",$J499)</t>
  </si>
  <si>
    <t>=NL("First","Item Attribute","Name","ID",$J500)</t>
  </si>
  <si>
    <t>=NL("First","Item Attribute","Name","ID",$J501)</t>
  </si>
  <si>
    <t>=NL("First","Item Attribute","Name","ID",$J502)</t>
  </si>
  <si>
    <t>=NL("First","Item Attribute","Name","ID",$J503)</t>
  </si>
  <si>
    <t>=NL("First","Item Attribute","Name","ID",$J504)</t>
  </si>
  <si>
    <t>=NL("First","Item Attribute","Name","ID",$J505)</t>
  </si>
  <si>
    <t>=NL("First","Item Attribute","Name","ID",$J506)</t>
  </si>
  <si>
    <t>=NL("First","Item Attribute","Name","ID",$J507)</t>
  </si>
  <si>
    <t>=NL("First","Item Attribute","Name","ID",$J508)</t>
  </si>
  <si>
    <t>=NL("First","Item Attribute","Name","ID",$J509)</t>
  </si>
  <si>
    <t>=NL("First","Item Attribute","Name","ID",$J510)</t>
  </si>
  <si>
    <t>=NL("First","Item Attribute","Name","ID",$J511)</t>
  </si>
  <si>
    <t>=NL("First","Item Attribute","Name","ID",$J512)</t>
  </si>
  <si>
    <t>=NL("First","Item Attribute","Name","ID",$J513)</t>
  </si>
  <si>
    <t>=NL("First","Item Attribute","Name","ID",$J514)</t>
  </si>
  <si>
    <t>=NL("First","Item Attribute","Name","ID",$J515)</t>
  </si>
  <si>
    <t>=NL("First","Item Attribute","Name","ID",$J516)</t>
  </si>
  <si>
    <t>=NL("First","Item Attribute","Name","ID",$J517)</t>
  </si>
  <si>
    <t>=NL("First","Item Attribute","Name","ID",$J518)</t>
  </si>
  <si>
    <t>=NL("First","Item Attribute","Name","ID",$J519)</t>
  </si>
  <si>
    <t>=NL("First","Item Attribute","Name","ID",$J520)</t>
  </si>
  <si>
    <t>=NL("First","Item Attribute","Name","ID",$J521)</t>
  </si>
  <si>
    <t>=NL("First","Item Attribute","Name","ID",$J522)</t>
  </si>
  <si>
    <t>=NL("First","Item Attribute","Name","ID",$J523)</t>
  </si>
  <si>
    <t>=NL("First","Item Attribute","Name","ID",$J524)</t>
  </si>
  <si>
    <t>=NL("First","Item Attribute","Name","ID",$J525)</t>
  </si>
  <si>
    <t>=NL("First","Item Attribute","Name","ID",$J526)</t>
  </si>
  <si>
    <t>=NL("First","Item Attribute","Name","ID",$J527)</t>
  </si>
  <si>
    <t>=NL("First","Item Attribute","Name","ID",$J528)</t>
  </si>
  <si>
    <t>=NL("First","Item Attribute","Name","ID",$J529)</t>
  </si>
  <si>
    <t>=NL("First","Item Attribute","Name","ID",$J530)</t>
  </si>
  <si>
    <t>=NL("First","Item Attribute","Name","ID",$J531)</t>
  </si>
  <si>
    <t>=NL("First","Item Attribute","Name","ID",$J532)</t>
  </si>
  <si>
    <t>=NL("First","Item Attribute","Name","ID",$J533)</t>
  </si>
  <si>
    <t>=NL("First","Item Attribute","Name","ID",$J534)</t>
  </si>
  <si>
    <t>=NL("First","Item Attribute","Name","ID",$J535)</t>
  </si>
  <si>
    <t>=NL("First","Item Attribute","Name","ID",$J536)</t>
  </si>
  <si>
    <t>=NL("First","Item Attribute","Name","ID",$J537)</t>
  </si>
  <si>
    <t>=NL("First","Item Attribute","Name","ID",$J538)</t>
  </si>
  <si>
    <t>=NL("First","Item Attribute","Name","ID",$J539)</t>
  </si>
  <si>
    <t>=NL("First","Item Attribute","Name","ID",$J540)</t>
  </si>
  <si>
    <t>=NL("First","Item Attribute","Name","ID",$J541)</t>
  </si>
  <si>
    <t>=NL("First","Item Attribute","Name","ID",$J542)</t>
  </si>
  <si>
    <t>=NL("First","Item Attribute","Name","ID",$J543)</t>
  </si>
  <si>
    <t>=NL("First","Item Attribute","Name","ID",$J544)</t>
  </si>
  <si>
    <t>=NL("First","Item Attribute","Name","ID",$J545)</t>
  </si>
  <si>
    <t>=NL("First","Item Attribute","Name","ID",$J546)</t>
  </si>
  <si>
    <t>=NL("First","Item Attribute","Name","ID",$J547)</t>
  </si>
  <si>
    <t>=NL("First","Item Attribute","Name","ID",$J548)</t>
  </si>
  <si>
    <t>=NL("First","Item Attribute","Name","ID",$J549)</t>
  </si>
  <si>
    <t>=NL("First","Item Attribute","Name","ID",$J550)</t>
  </si>
  <si>
    <t>=NL("First","Item Attribute","Name","ID",$J551)</t>
  </si>
  <si>
    <t>=NL("First","Item Attribute","Name","ID",$J552)</t>
  </si>
  <si>
    <t>=NL("First","Item Attribute","Name","ID",$J553)</t>
  </si>
  <si>
    <t>=NL("First","Item Attribute","Name","ID",$J554)</t>
  </si>
  <si>
    <t>=NL("First","Item Attribute","Name","ID",$J555)</t>
  </si>
  <si>
    <t>=NL("First","Item Attribute","Name","ID",$J556)</t>
  </si>
  <si>
    <t>=NL("First","Item Attribute","Name","ID",$J557)</t>
  </si>
  <si>
    <t>=NL("First","Item Attribute","Name","ID",$J558)</t>
  </si>
  <si>
    <t>=NL("First","Item Attribute","Name","ID",$J559)</t>
  </si>
  <si>
    <t>=NL("First","Item Attribute","Name","ID",$J560)</t>
  </si>
  <si>
    <t>=NL("First","Item Attribute","Name","ID",$J561)</t>
  </si>
  <si>
    <t>=NL("First","Item Attribute","Name","ID",$J562)</t>
  </si>
  <si>
    <t>=NL("First","Item Attribute","Name","ID",$J563)</t>
  </si>
  <si>
    <t>=NL("First","Item Attribute","Name","ID",$J564)</t>
  </si>
  <si>
    <t>=NL("First","Item Attribute","Name","ID",$J565)</t>
  </si>
  <si>
    <t>=NL("First","Item Attribute","Name","ID",$J566)</t>
  </si>
  <si>
    <t>=NL("First","Item Attribute","Name","ID",$J567)</t>
  </si>
  <si>
    <t>=NL("First","Item Attribute","Name","ID",$J568)</t>
  </si>
  <si>
    <t>=NL("First","Item Attribute","Name","ID",$J569)</t>
  </si>
  <si>
    <t>=NL("First","Item Attribute","Name","ID",$J570)</t>
  </si>
  <si>
    <t>=NL("First","Item Attribute","Name","ID",$J571)</t>
  </si>
  <si>
    <t>=NL("First","Item Attribute","Name","ID",$J572)</t>
  </si>
  <si>
    <t>=NL("First","Item Attribute","Name","ID",$J573)</t>
  </si>
  <si>
    <t>=NL("First","Item Attribute","Name","ID",$J574)</t>
  </si>
  <si>
    <t>=NL("First","Item Attribute","Name","ID",$J575)</t>
  </si>
  <si>
    <t>=NL("First","Item Attribute","Name","ID",$J576)</t>
  </si>
  <si>
    <t>=NL("First","Item Attribute","Name","ID",$J577)</t>
  </si>
  <si>
    <t>=NL("First","Item Attribute","Name","ID",$J578)</t>
  </si>
  <si>
    <t>=NL("First","Item Attribute","Name","ID",$J579)</t>
  </si>
  <si>
    <t>=NL("First","Item Attribute","Name","ID",$J580)</t>
  </si>
  <si>
    <t>=NL("First","Item Attribute","Name","ID",$J581)</t>
  </si>
  <si>
    <t>=NL("First","Item Attribute","Name","ID",$J582)</t>
  </si>
  <si>
    <t>=NL("First","Item Attribute","Name","ID",$J583)</t>
  </si>
  <si>
    <t>=NL("First","Item Attribute","Name","ID",$J584)</t>
  </si>
  <si>
    <t>=NL("First","Item Attribute","Name","ID",$J585)</t>
  </si>
  <si>
    <t>=NL("First","Item Attribute","Name","ID",$J586)</t>
  </si>
  <si>
    <t>=NL("First","Item Attribute","Name","ID",$J587)</t>
  </si>
  <si>
    <t>=NL("First","Item Attribute","Name","ID",$J588)</t>
  </si>
  <si>
    <t>=NL("First","Item Attribute","Name","ID",$J589)</t>
  </si>
  <si>
    <t>=NL("First","Item Attribute","Name","ID",$J590)</t>
  </si>
  <si>
    <t>=NL("First","Item Attribute","Name","ID",$J591)</t>
  </si>
  <si>
    <t>=NL("First","Item Attribute","Name","ID",$J592)</t>
  </si>
  <si>
    <t>=NL("First","Item Attribute","Name","ID",$J593)</t>
  </si>
  <si>
    <t>=NL("First","Item Attribute","Name","ID",$J594)</t>
  </si>
  <si>
    <t>=NL("First","Item Attribute","Name","ID",$J595)</t>
  </si>
  <si>
    <t>=NL("First","Item Attribute","Name","ID",$J596)</t>
  </si>
  <si>
    <t>=NL("First","Item Attribute","Name","ID",$J597)</t>
  </si>
  <si>
    <t>=NL("First","Item Attribute","Name","ID",$J598)</t>
  </si>
  <si>
    <t>=NL("First","Item Attribute","Name","ID",$J599)</t>
  </si>
  <si>
    <t>=NL("First","Item Attribute","Name","ID",$J600)</t>
  </si>
  <si>
    <t>=NL("First","Item Attribute","Name","ID",$J601)</t>
  </si>
  <si>
    <t>=NL("First","Item Attribute","Name","ID",$J602)</t>
  </si>
  <si>
    <t>=NL("First","Item Attribute","Name","ID",$J603)</t>
  </si>
  <si>
    <t>=NL("First","Item Attribute","Name","ID",$J604)</t>
  </si>
  <si>
    <t>=NL("First","Item Attribute","Name","ID",$J605)</t>
  </si>
  <si>
    <t>=NL("First","Item Attribute","Name","ID",$J606)</t>
  </si>
  <si>
    <t>=NL("First","Item Attribute","Name","ID",$J607)</t>
  </si>
  <si>
    <t>=NL("First","Item Attribute","Name","ID",$J608)</t>
  </si>
  <si>
    <t>=NL("First","Item Attribute","Name","ID",$J609)</t>
  </si>
  <si>
    <t>=NL("First","Item Attribute","Name","ID",$J610)</t>
  </si>
  <si>
    <t>=NL("First","Item Attribute","Name","ID",$J611)</t>
  </si>
  <si>
    <t>=NL("First","Item Attribute","Name","ID",$J612)</t>
  </si>
  <si>
    <t>=NL("First","Item Attribute","Name","ID",$J613)</t>
  </si>
  <si>
    <t>=NL("First","Item Attribute","Name","ID",$J614)</t>
  </si>
  <si>
    <t>=NL("First","Item Attribute","Name","ID",$J615)</t>
  </si>
  <si>
    <t>=NL("First","Item Attribute","Name","ID",$J616)</t>
  </si>
  <si>
    <t>=NL("First","Item Attribute","Name","ID",$J617)</t>
  </si>
  <si>
    <t>=NL("First","Item Attribute","Name","ID",$J618)</t>
  </si>
  <si>
    <t>=NL("First","Item Attribute","Name","ID",$J619)</t>
  </si>
  <si>
    <t>=NL("First","Item Attribute","Name","ID",$J620)</t>
  </si>
  <si>
    <t>=NL("First","Item Attribute","Name","ID",$J621)</t>
  </si>
  <si>
    <t>=NL("First","Item Attribute","Name","ID",$J622)</t>
  </si>
  <si>
    <t>=NL("First","Item Attribute","Name","ID",$J623)</t>
  </si>
  <si>
    <t>=NL("First","Item Attribute","Name","ID",$J624)</t>
  </si>
  <si>
    <t>=NL("First","Item Attribute","Name","ID",$J625)</t>
  </si>
  <si>
    <t>=NL("First","Item Attribute","Name","ID",$J626)</t>
  </si>
  <si>
    <t>=NL("First","Item Attribute","Name","ID",$J627)</t>
  </si>
  <si>
    <t>=NL("First","Item Attribute","Name","ID",$J628)</t>
  </si>
  <si>
    <t>=NL("First","Item Attribute","Name","ID",$J629)</t>
  </si>
  <si>
    <t>=NL("First","Item Attribute","Name","ID",$J630)</t>
  </si>
  <si>
    <t>=NL("First","Item Attribute","Name","ID",$J631)</t>
  </si>
  <si>
    <t>=NL("First","Item Attribute","Name","ID",$J632)</t>
  </si>
  <si>
    <t>=NL("First","Item Attribute","Name","ID",$J633)</t>
  </si>
  <si>
    <t>=NL("First","Item Attribute","Name","ID",$J634)</t>
  </si>
  <si>
    <t>=NL("First","Item Attribute","Name","ID",$J635)</t>
  </si>
  <si>
    <t>=NL("First","Item Attribute","Name","ID",$J636)</t>
  </si>
  <si>
    <t>=NL("First","Item Attribute","Name","ID",$J637)</t>
  </si>
  <si>
    <t>=NL("First","Item Attribute","Name","ID",$J638)</t>
  </si>
  <si>
    <t>=NL("First","Item Attribute","Name","ID",$J639)</t>
  </si>
  <si>
    <t>=NL("First","Item Attribute","Name","ID",$J640)</t>
  </si>
  <si>
    <t>=NL("First","Item Attribute","Name","ID",$J641)</t>
  </si>
  <si>
    <t>=NL("First","Item Attribute","Name","ID",$J642)</t>
  </si>
  <si>
    <t>=NL("First","Item Attribute","Name","ID",$J643)</t>
  </si>
  <si>
    <t>=NL("First","Item Attribute","Name","ID",$J644)</t>
  </si>
  <si>
    <t>=NL("First","Item Attribute","Name","ID",$J645)</t>
  </si>
  <si>
    <t>=NL("First","Item Attribute","Name","ID",$J646)</t>
  </si>
  <si>
    <t>=NL("First","Item Attribute","Name","ID",$J647)</t>
  </si>
  <si>
    <t>=NL("First","Item Attribute","Name","ID",$J648)</t>
  </si>
  <si>
    <t>=NL("First","Item Attribute","Name","ID",$J649)</t>
  </si>
  <si>
    <t>=NL("First","Item Attribute","Name","ID",$J650)</t>
  </si>
  <si>
    <t>=NL("First","Item Attribute","Name","ID",$J651)</t>
  </si>
  <si>
    <t>=NL("First","Item Attribute","Name","ID",$J652)</t>
  </si>
  <si>
    <t>=NL("First","Item Attribute","Name","ID",$J653)</t>
  </si>
  <si>
    <t>=NL("First","Item Attribute","Name","ID",$J654)</t>
  </si>
  <si>
    <t>=NL("First","Item Attribute","Name","ID",$J655)</t>
  </si>
  <si>
    <t>=NL("First","Item Attribute","Name","ID",$J656)</t>
  </si>
  <si>
    <t>=NL("First","Item Attribute","Name","ID",$J657)</t>
  </si>
  <si>
    <t>=NL("First","Item Attribute","Name","ID",$J658)</t>
  </si>
  <si>
    <t>=NL("First","Item Attribute","Name","ID",$J659)</t>
  </si>
  <si>
    <t>=NL("First","Item Attribute","Name","ID",$J660)</t>
  </si>
  <si>
    <t>=NL("First","Item Attribute","Name","ID",$J661)</t>
  </si>
  <si>
    <t>=NL("First","Item Attribute","Name","ID",$J662)</t>
  </si>
  <si>
    <t>=NL("First","Item Attribute","Name","ID",$J663)</t>
  </si>
  <si>
    <t>=NL("First","Item Attribute","Name","ID",$J664)</t>
  </si>
  <si>
    <t>=NL("First","Item Attribute","Name","ID",$J665)</t>
  </si>
  <si>
    <t>=NL("First","Item Attribute","Name","ID",$J666)</t>
  </si>
  <si>
    <t>=NL("First","Item Attribute","Name","ID",$J667)</t>
  </si>
  <si>
    <t>=NL("First","Item Attribute","Name","ID",$J668)</t>
  </si>
  <si>
    <t>=NL("First","Item Attribute","Name","ID",$J669)</t>
  </si>
  <si>
    <t>=NL("First","Item Attribute","Name","ID",$J670)</t>
  </si>
  <si>
    <t>=NL("First","Item Attribute","Name","ID",$J671)</t>
  </si>
  <si>
    <t>=NL("First","Item Attribute","Name","ID",$J672)</t>
  </si>
  <si>
    <t>=NL("First","Item Attribute","Name","ID",$J673)</t>
  </si>
  <si>
    <t>=NL("First","Item Attribute","Name","ID",$J674)</t>
  </si>
  <si>
    <t>=NL("First","Item Attribute","Name","ID",$J675)</t>
  </si>
  <si>
    <t>=NL("First","Item Attribute","Name","ID",$J676)</t>
  </si>
  <si>
    <t>=NL("First","Item Attribute","Name","ID",$J677)</t>
  </si>
  <si>
    <t>=NL("First","Item Attribute","Name","ID",$J678)</t>
  </si>
  <si>
    <t>=NL("First","Item Attribute","Name","ID",$J679)</t>
  </si>
  <si>
    <t>=NL("First","Item Attribute","Name","ID",$J680)</t>
  </si>
  <si>
    <t>=NL("First","Item Attribute","Name","ID",$J681)</t>
  </si>
  <si>
    <t>=NL("First","Item Attribute","Name","ID",$J682)</t>
  </si>
  <si>
    <t>=NL("First","Item Attribute","Name","ID",$J683)</t>
  </si>
  <si>
    <t>=NL("First","Item Attribute","Name","ID",$J684)</t>
  </si>
  <si>
    <t>=NL("First","Item Attribute","Name","ID",$J685)</t>
  </si>
  <si>
    <t>=NL("First","Item Attribute","Name","ID",$J686)</t>
  </si>
  <si>
    <t>=NL("First","Item Attribute","Name","ID",$J687)</t>
  </si>
  <si>
    <t>=NL("First","Item Attribute","Name","ID",$J688)</t>
  </si>
  <si>
    <t>=NL("First","Item Attribute","Name","ID",$J689)</t>
  </si>
  <si>
    <t>=NL("First","Item Attribute","Name","ID",$J690)</t>
  </si>
  <si>
    <t>=NL("First","Item Attribute","Name","ID",$J691)</t>
  </si>
  <si>
    <t>=NL("First","Item Attribute","Name","ID",$J692)</t>
  </si>
  <si>
    <t>=NL("First","Item Attribute","Name","ID",$J693)</t>
  </si>
  <si>
    <t>=NL("First","Item Attribute","Name","ID",$J694)</t>
  </si>
  <si>
    <t>=NL("First","Item Attribute","Name","ID",$J695)</t>
  </si>
  <si>
    <t>=NL("First","Item Attribute","Name","ID",$J696)</t>
  </si>
  <si>
    <t>=NL("First","Item Attribute","Name","ID",$J697)</t>
  </si>
  <si>
    <t>=NL("First","Item Attribute","Name","ID",$J698)</t>
  </si>
  <si>
    <t>=NL("First","Item Attribute","Name","ID",$J699)</t>
  </si>
  <si>
    <t>=NL("First","Item Attribute","Name","ID",$J700)</t>
  </si>
  <si>
    <t>=NL("First","Item Attribute","Name","ID",$J701)</t>
  </si>
  <si>
    <t>=NL("First","Item Attribute","Name","ID",$J702)</t>
  </si>
  <si>
    <t>=NL("First","Item Attribute","Name","ID",$J703)</t>
  </si>
  <si>
    <t>=NL("First","Item Attribute","Name","ID",$J704)</t>
  </si>
  <si>
    <t>=NL("First","Item Attribute","Name","ID",$J705)</t>
  </si>
  <si>
    <t>=NL("First","Item Attribute","Name","ID",$J706)</t>
  </si>
  <si>
    <t>=NL("First","Item Attribute","Name","ID",$J707)</t>
  </si>
  <si>
    <t>=NL("First","Item Attribute","Name","ID",$J708)</t>
  </si>
  <si>
    <t>=NL("First","Item Attribute","Name","ID",$J709)</t>
  </si>
  <si>
    <t>=NL("First","Item Attribute","Name","ID",$J710)</t>
  </si>
  <si>
    <t>=NL("First","Item Attribute","Name","ID",$J711)</t>
  </si>
  <si>
    <t>=NL("First","Item Attribute","Name","ID",$J712)</t>
  </si>
  <si>
    <t>=NL("First","Item Attribute","Name","ID",$J713)</t>
  </si>
  <si>
    <t>=NL("First","Item Attribute","Name","ID",$J714)</t>
  </si>
  <si>
    <t>=NL("First","Item Attribute","Name","ID",$J715)</t>
  </si>
  <si>
    <t>=NL("First","Item Attribute","Name","ID",$J716)</t>
  </si>
  <si>
    <t>=NL("First","Item Attribute","Name","ID",$J717)</t>
  </si>
  <si>
    <t>=NL("First","Item Attribute","Name","ID",$J718)</t>
  </si>
  <si>
    <t>=NL("First","Item Attribute","Name","ID",$J719)</t>
  </si>
  <si>
    <t>=NL("First","Item Attribute","Name","ID",$J720)</t>
  </si>
  <si>
    <t>=NL("First","Item Attribute","Name","ID",$J721)</t>
  </si>
  <si>
    <t>=NL("First","Item Attribute","Name","ID",$J722)</t>
  </si>
  <si>
    <t>=NL("First","Item Attribute","Name","ID",$J723)</t>
  </si>
  <si>
    <t>=NL("First","Item Attribute","Name","ID",$J724)</t>
  </si>
  <si>
    <t>=NL("First","Item Attribute","Name","ID",$J725)</t>
  </si>
  <si>
    <t>=NL("First","Item Attribute","Name","ID",$J726)</t>
  </si>
  <si>
    <t>=NL("First","Item Attribute","Name","ID",$J727)</t>
  </si>
  <si>
    <t>=NL("First","Item Attribute","Name","ID",$J728)</t>
  </si>
  <si>
    <t>=NL("First","Item Attribute","Name","ID",$J729)</t>
  </si>
  <si>
    <t>=NL("First","Item Attribute","Name","ID",$J730)</t>
  </si>
  <si>
    <t>=NL("First","Item Attribute","Name","ID",$J731)</t>
  </si>
  <si>
    <t>=NL("First","Item Attribute","Name","ID",$J732)</t>
  </si>
  <si>
    <t>=NL("First","Item Attribute","Name","ID",$J733)</t>
  </si>
  <si>
    <t>=NL("First","Item Attribute","Name","ID",$J734)</t>
  </si>
  <si>
    <t>=NL("First","Item Attribute","Name","ID",$J735)</t>
  </si>
  <si>
    <t>=NL("First","Item Attribute","Name","ID",$J736)</t>
  </si>
  <si>
    <t>=NL("First","Item Attribute","Name","ID",$J737)</t>
  </si>
  <si>
    <t>=NL("First","Item Attribute","Name","ID",$J738)</t>
  </si>
  <si>
    <t>=NL("First","Item Attribute","Name","ID",$J739)</t>
  </si>
  <si>
    <t>=NL("First","Item Attribute","Name","ID",$J740)</t>
  </si>
  <si>
    <t>=NL("First","Item Attribute","Name","ID",$J741)</t>
  </si>
  <si>
    <t>=NL("First","Item Attribute","Name","ID",$J742)</t>
  </si>
  <si>
    <t>=NL("First","Item Attribute","Name","ID",$J743)</t>
  </si>
  <si>
    <t>=NL("First","Item Attribute","Name","ID",$J744)</t>
  </si>
  <si>
    <t>=NL("First","Item Attribute","Name","ID",$J745)</t>
  </si>
  <si>
    <t>=NL("First","Item Attribute","Name","ID",$J746)</t>
  </si>
  <si>
    <t>=NL("First","Item Attribute","Name","ID",$J747)</t>
  </si>
  <si>
    <t>=NL("First","Item Attribute","Name","ID",$J748)</t>
  </si>
  <si>
    <t>=NL("First","Item Attribute","Name","ID",$J749)</t>
  </si>
  <si>
    <t>=NL("First","Item Attribute","Name","ID",$J750)</t>
  </si>
  <si>
    <t>=NL("First","Item Attribute","Name","ID",$J751)</t>
  </si>
  <si>
    <t>=NL("First","Item Attribute","Name","ID",$J752)</t>
  </si>
  <si>
    <t>=NL("First","Item Attribute","Name","ID",$J753)</t>
  </si>
  <si>
    <t>=NL("First","Item Attribute","Name","ID",$J754)</t>
  </si>
  <si>
    <t>=NL("First","Item Attribute","Name","ID",$J755)</t>
  </si>
  <si>
    <t>=NL("First","Item Attribute","Name","ID",$J756)</t>
  </si>
  <si>
    <t>=NL("First","Item Attribute","Name","ID",$J757)</t>
  </si>
  <si>
    <t>=NL("First","Item Attribute","Name","ID",$J758)</t>
  </si>
  <si>
    <t>=NL("First","Item Attribute","Name","ID",$J759)</t>
  </si>
  <si>
    <t>=NL("First","Item Attribute","Name","ID",$J760)</t>
  </si>
  <si>
    <t>=NL("First","Item Attribute","Name","ID",$J761)</t>
  </si>
  <si>
    <t>=NL("First","Item Attribute","Name","ID",$J762)</t>
  </si>
  <si>
    <t>=NL("First","Item Attribute","Name","ID",$J763)</t>
  </si>
  <si>
    <t>=NL("First","Item Attribute","Name","ID",$J764)</t>
  </si>
  <si>
    <t>=NL("First","Item Attribute","Name","ID",$J765)</t>
  </si>
  <si>
    <t>=NL("First","Item Attribute","Name","ID",$J766)</t>
  </si>
  <si>
    <t>=NL("First","Item Attribute","Name","ID",$J767)</t>
  </si>
  <si>
    <t>=NL("First","Item Attribute","Name","ID",$J768)</t>
  </si>
  <si>
    <t>=NL("First","Item Attribute","Name","ID",$J769)</t>
  </si>
  <si>
    <t>=NL("First","Item Attribute","Name","ID",$J770)</t>
  </si>
  <si>
    <t>=NL("First","Item Attribute","Name","ID",$J771)</t>
  </si>
  <si>
    <t>=NL("First","Item Attribute","Name","ID",$J772)</t>
  </si>
  <si>
    <t>=NL("First","Item Attribute","Name","ID",$J773)</t>
  </si>
  <si>
    <t>=NL("First","Item Attribute","Name","ID",$J774)</t>
  </si>
  <si>
    <t>=NL("First","Item Attribute","Name","ID",$J775)</t>
  </si>
  <si>
    <t>=NL("First","Item Attribute","Name","ID",$J776)</t>
  </si>
  <si>
    <t>=NL("First","Item Attribute","Name","ID",$J777)</t>
  </si>
  <si>
    <t>=NL("First","Item Attribute","Name","ID",$J778)</t>
  </si>
  <si>
    <t>=NL("First","Item Attribute","Name","ID",$J779)</t>
  </si>
  <si>
    <t>=NL("First","Item Attribute","Name","ID",$J780)</t>
  </si>
  <si>
    <t>=NL("First","Item Attribute","Name","ID",$J781)</t>
  </si>
  <si>
    <t>=NL("First","Item Attribute","Name","ID",$J782)</t>
  </si>
  <si>
    <t>=NL("First","Item Attribute","Name","ID",$J783)</t>
  </si>
  <si>
    <t>=NL("First","Item Attribute","Name","ID",$J784)</t>
  </si>
  <si>
    <t>=NL("First","Item Attribute","Name","ID",$J785)</t>
  </si>
  <si>
    <t>=NL("First","Item Attribute","Name","ID",$J786)</t>
  </si>
  <si>
    <t>=NL("First","Item Attribute","Name","ID",$J787)</t>
  </si>
  <si>
    <t>=NL("First","Item Attribute","Name","ID",$J788)</t>
  </si>
  <si>
    <t>=NL("First","Item Attribute","Name","ID",$J789)</t>
  </si>
  <si>
    <t>=NL("First","Item Attribute","Name","ID",$J790)</t>
  </si>
  <si>
    <t>=NL("First","Item Attribute","Name","ID",$J791)</t>
  </si>
  <si>
    <t>=NL("First","Item Attribute","Name","ID",$J792)</t>
  </si>
  <si>
    <t>=NL("First","Item Attribute","Name","ID",$J793)</t>
  </si>
  <si>
    <t>=NL("First","Item Attribute","Name","ID",$J794)</t>
  </si>
  <si>
    <t>=NL("First","Item Attribute","Name","ID",$J795)</t>
  </si>
  <si>
    <t>=NL("First","Item Attribute","Name","ID",$J796)</t>
  </si>
  <si>
    <t>=NL("First","Item Attribute","Name","ID",$J797)</t>
  </si>
  <si>
    <t>=NL("First","Item Attribute","Name","ID",$J798)</t>
  </si>
  <si>
    <t>=NL("First","Item Attribute","Name","ID",$J799)</t>
  </si>
  <si>
    <t>=NL("First","Item Attribute","Name","ID",$J800)</t>
  </si>
  <si>
    <t>=NL("First","Item Attribute","Name","ID",$J801)</t>
  </si>
  <si>
    <t>=NL("First","Item Attribute","Name","ID",$J802)</t>
  </si>
  <si>
    <t>=NL("First","Item Attribute","Name","ID",$J803)</t>
  </si>
  <si>
    <t>=NL("First","Item Attribute","Name","ID",$J804)</t>
  </si>
  <si>
    <t>=NL("First","Item Attribute","Name","ID",$J805)</t>
  </si>
  <si>
    <t>=NL("First","Item Attribute","Name","ID",$J806)</t>
  </si>
  <si>
    <t>=NL("First","Item Attribute","Name","ID",$J807)</t>
  </si>
  <si>
    <t>=NL("First","Item Attribute","Name","ID",$J808)</t>
  </si>
  <si>
    <t>=NL("First","Item Attribute","Name","ID",$J809)</t>
  </si>
  <si>
    <t>=NL("First","Item Attribute","Name","ID",$J810)</t>
  </si>
  <si>
    <t>=NL("First","Item Attribute","Name","ID",$J811)</t>
  </si>
  <si>
    <t>=NL("First","Item Attribute","Name","ID",$J812)</t>
  </si>
  <si>
    <t>=NL("First","Item Attribute","Name","ID",$J813)</t>
  </si>
  <si>
    <t>=NL("First","Item Attribute","Name","ID",$J814)</t>
  </si>
  <si>
    <t>=NL("First","Item Attribute","Name","ID",$J815)</t>
  </si>
  <si>
    <t>=NL("First","Item Attribute","Name","ID",$J816)</t>
  </si>
  <si>
    <t>=NL("First","Item Attribute","Name","ID",$J817)</t>
  </si>
  <si>
    <t>=NL("First","Item Attribute","Name","ID",$J818)</t>
  </si>
  <si>
    <t>=NL("First","Item Attribute","Name","ID",$J819)</t>
  </si>
  <si>
    <t>=NL("First","Item Attribute","Name","ID",$J820)</t>
  </si>
  <si>
    <t>=NL("First","Item Attribute","Name","ID",$J821)</t>
  </si>
  <si>
    <t>=NL("First","Item Attribute","Name","ID",$J822)</t>
  </si>
  <si>
    <t>=NL("First","Item Attribute","Name","ID",$J823)</t>
  </si>
  <si>
    <t>=NL("First","Item Attribute","Name","ID",$J824)</t>
  </si>
  <si>
    <t>=NL("First","Item Attribute","Name","ID",$J825)</t>
  </si>
  <si>
    <t>=NL("First","Item Attribute","Name","ID",$J826)</t>
  </si>
  <si>
    <t>=NL("First","Item Attribute","Name","ID",$J827)</t>
  </si>
  <si>
    <t>=NL("First","Item Attribute","Name","ID",$J828)</t>
  </si>
  <si>
    <t>=NL("First","Item Attribute","Name","ID",$J829)</t>
  </si>
  <si>
    <t>=NL("First","Item Attribute","Name","ID",$J830)</t>
  </si>
  <si>
    <t>=NL("First","Item Attribute","Name","ID",$J831)</t>
  </si>
  <si>
    <t>=NL("First","Item Attribute","Name","ID",$J832)</t>
  </si>
  <si>
    <t>=NL("First","Item Attribute","Name","ID",$J833)</t>
  </si>
  <si>
    <t>=NL("First","Item Attribute","Name","ID",$J834)</t>
  </si>
  <si>
    <t>=NL("First","Item Attribute","Name","ID",$J835)</t>
  </si>
  <si>
    <t>=NL("First","Item Attribute","Name","ID",$J836)</t>
  </si>
  <si>
    <t>=NL("First","Item Attribute","Name","ID",$J837)</t>
  </si>
  <si>
    <t>=NL("First","Item Attribute","Name","ID",$J838)</t>
  </si>
  <si>
    <t>=NL("First","Item Attribute","Name","ID",$J839)</t>
  </si>
  <si>
    <t>=NL("First","Item Attribute","Name","ID",$J840)</t>
  </si>
  <si>
    <t>=NL("First","Item Attribute","Name","ID",$J841)</t>
  </si>
  <si>
    <t>=NL("First","Item Attribute","Name","ID",$J842)</t>
  </si>
  <si>
    <t>=NL("First","Item Attribute","Name","ID",$J843)</t>
  </si>
  <si>
    <t>=NL("First","Item Attribute","Name","ID",$J844)</t>
  </si>
  <si>
    <t>=NL("First","Item Attribute","Name","ID",$J845)</t>
  </si>
  <si>
    <t>=NL("First","Item Attribute","Name","ID",$J846)</t>
  </si>
  <si>
    <t>=NL("First","Item Attribute","Name","ID",$J847)</t>
  </si>
  <si>
    <t>=NL("First","Item Attribute","Name","ID",$J848)</t>
  </si>
  <si>
    <t>=NL("First","Item Attribute","Name","ID",$J849)</t>
  </si>
  <si>
    <t>=NL("First","Item Attribute","Name","ID",$J850)</t>
  </si>
  <si>
    <t>=NL("First","Item Attribute","Name","ID",$J851)</t>
  </si>
  <si>
    <t>=NL("First","Item Attribute","Name","ID",$J852)</t>
  </si>
  <si>
    <t>=NL("First","Item Attribute","Name","ID",$J853)</t>
  </si>
  <si>
    <t>=NL("First","Item Attribute","Name","ID",$J854)</t>
  </si>
  <si>
    <t>=NL("First","Item Attribute","Name","ID",$J855)</t>
  </si>
  <si>
    <t>=NL("First","Item Attribute","Name","ID",$J856)</t>
  </si>
  <si>
    <t>=NL("First","Item Attribute","Name","ID",$J857)</t>
  </si>
  <si>
    <t>=NL("First","Item Attribute","Name","ID",$J858)</t>
  </si>
  <si>
    <t>=NL("First","Item Attribute","Name","ID",$J859)</t>
  </si>
  <si>
    <t>=NL("First","Item Attribute","Name","ID",$J860)</t>
  </si>
  <si>
    <t>=NL("First","Item Attribute","Name","ID",$J861)</t>
  </si>
  <si>
    <t>=NL("First","Item Attribute","Name","ID",$J862)</t>
  </si>
  <si>
    <t>=NL("First","Item Attribute","Name","ID",$J863)</t>
  </si>
  <si>
    <t>=NL("First","Item Attribute","Name","ID",$J864)</t>
  </si>
  <si>
    <t>=NL("First","Item Attribute","Name","ID",$J865)</t>
  </si>
  <si>
    <t>=NL("First","Item Attribute","Name","ID",$J866)</t>
  </si>
  <si>
    <t>=NL("First","Item Attribute","Name","ID",$J867)</t>
  </si>
  <si>
    <t>=NL("First","Item Attribute","Name","ID",$J868)</t>
  </si>
  <si>
    <t>=NL("First","Item Attribute","Name","ID",$J869)</t>
  </si>
  <si>
    <t>=NL("First","Item Attribute","Name","ID",$J870)</t>
  </si>
  <si>
    <t>=NL("First","Item Attribute","Name","ID",$J871)</t>
  </si>
  <si>
    <t>=NL("First","Item Attribute","Name","ID",$J872)</t>
  </si>
  <si>
    <t>=NL("First","Item Attribute","Name","ID",$J873)</t>
  </si>
  <si>
    <t>=NL("First","Item Attribute","Name","ID",$J874)</t>
  </si>
  <si>
    <t>=NL("First","Item Attribute","Name","ID",$J875)</t>
  </si>
  <si>
    <t>=NL("First","Item Attribute","Name","ID",$J876)</t>
  </si>
  <si>
    <t>=NL("First","Item Attribute","Name","ID",$J877)</t>
  </si>
  <si>
    <t>=NL("First","Item Attribute","Name","ID",$J878)</t>
  </si>
  <si>
    <t>=NL("First","Item Attribute","Name","ID",$J879)</t>
  </si>
  <si>
    <t>=NL("First","Item Attribute","Name","ID",$J880)</t>
  </si>
  <si>
    <t>=NL("First","Item Attribute","Name","ID",$J881)</t>
  </si>
  <si>
    <t>=NL("First","Item Attribute","Name","ID",$J882)</t>
  </si>
  <si>
    <t>=NL("First","Item Attribute","Name","ID",$J883)</t>
  </si>
  <si>
    <t>=NL("First","Item Attribute","Name","ID",$J884)</t>
  </si>
  <si>
    <t>=NL("First","Item Attribute","Name","ID",$J885)</t>
  </si>
  <si>
    <t>=NL("First","Item Attribute","Name","ID",$J886)</t>
  </si>
  <si>
    <t>=NL("First","Item Attribute","Name","ID",$J887)</t>
  </si>
  <si>
    <t>=NL("First","Item Attribute","Name","ID",$J888)</t>
  </si>
  <si>
    <t>=NL("First","Item Attribute","Name","ID",$J889)</t>
  </si>
  <si>
    <t>=NL("First","Item Attribute","Name","ID",$J890)</t>
  </si>
  <si>
    <t>=NL("First","Item Attribute","Name","ID",$J891)</t>
  </si>
  <si>
    <t>=NL("First","Item Attribute","Name","ID",$J892)</t>
  </si>
  <si>
    <t>=NL("First","Item Attribute","Name","ID",$J893)</t>
  </si>
  <si>
    <t>=NL("First","Item Attribute","Name","ID",$J894)</t>
  </si>
  <si>
    <t>=NL("First","Item Attribute","Name","ID",$J895)</t>
  </si>
  <si>
    <t>=NL("First","Item Attribute","Name","ID",$J896)</t>
  </si>
  <si>
    <t>=NL("First","Item Attribute","Name","ID",$J897)</t>
  </si>
  <si>
    <t>=NL("First","Item Attribute","Name","ID",$J898)</t>
  </si>
  <si>
    <t>=NL("First","Item Attribute","Name","ID",$J899)</t>
  </si>
  <si>
    <t>=NL("First","Item Attribute","Name","ID",$J900)</t>
  </si>
  <si>
    <t>=NL("First","Item Attribute","Name","ID",$J901)</t>
  </si>
  <si>
    <t>=NL("First","Item Attribute","Name","ID",$J902)</t>
  </si>
  <si>
    <t>=NL("First","Item Attribute","Name","ID",$J903)</t>
  </si>
  <si>
    <t>=NL("First","Item Attribute","Name","ID",$J904)</t>
  </si>
  <si>
    <t>=NL("First","Item Attribute","Name","ID",$J905)</t>
  </si>
  <si>
    <t>=NL("First","Item Attribute","Name","ID",$J906)</t>
  </si>
  <si>
    <t>=NL("First","Item Attribute","Name","ID",$J907)</t>
  </si>
  <si>
    <t>=NL("First","Item Attribute","Name","ID",$J908)</t>
  </si>
  <si>
    <t>=NL("First","Item Attribute","Name","ID",$J909)</t>
  </si>
  <si>
    <t>=NL("First","Item Attribute","Name","ID",$J910)</t>
  </si>
  <si>
    <t>=NL("First","Item Attribute","Name","ID",$J911)</t>
  </si>
  <si>
    <t>=NL("First","Item Attribute","Name","ID",$J912)</t>
  </si>
  <si>
    <t>=NL("First","Item Attribute","Name","ID",$J913)</t>
  </si>
  <si>
    <t>=NL("First","Item Attribute","Name","ID",$J914)</t>
  </si>
  <si>
    <t>=NL("First","Item Attribute","Name","ID",$J915)</t>
  </si>
  <si>
    <t>=NL("First","Item Attribute","Name","ID",$J916)</t>
  </si>
  <si>
    <t>=NL("First","Item Attribute","Name","ID",$J917)</t>
  </si>
  <si>
    <t>=NL("First","Item Attribute","Name","ID",$J918)</t>
  </si>
  <si>
    <t>=NL("First","Item Attribute","Name","ID",$J919)</t>
  </si>
  <si>
    <t>=NL("First","Item Attribute","Name","ID",$J920)</t>
  </si>
  <si>
    <t>=NL("First","Item Attribute","Name","ID",$J921)</t>
  </si>
  <si>
    <t>=NL("First","Item Attribute","Name","ID",$J922)</t>
  </si>
  <si>
    <t>=NL("First","Item Attribute","Name","ID",$J923)</t>
  </si>
  <si>
    <t>=NL("First","Item Attribute","Name","ID",$J924)</t>
  </si>
  <si>
    <t>=NL("First","Item Attribute","Name","ID",$J925)</t>
  </si>
  <si>
    <t>=NL("First","Item Attribute","Name","ID",$J926)</t>
  </si>
  <si>
    <t>=NL("First","Item Attribute","Name","ID",$J927)</t>
  </si>
  <si>
    <t>=NL("First","Item Attribute","Name","ID",$J928)</t>
  </si>
  <si>
    <t>=NL("First","Item Attribute","Name","ID",$J929)</t>
  </si>
  <si>
    <t>=NL("First","Item Attribute","Name","ID",$J930)</t>
  </si>
  <si>
    <t>=NL("First","Item Attribute","Name","ID",$J931)</t>
  </si>
  <si>
    <t>=NL("First","Item Attribute","Name","ID",$J932)</t>
  </si>
  <si>
    <t>=NL("First","Item Attribute","Name","ID",$J933)</t>
  </si>
  <si>
    <t>=NL("First","Item Attribute","Name","ID",$J934)</t>
  </si>
  <si>
    <t>=NL("First","Item Attribute","Name","ID",$J935)</t>
  </si>
  <si>
    <t>=NL("First","Item Attribute","Name","ID",$J936)</t>
  </si>
  <si>
    <t>=NL("First","Item Attribute","Name","ID",$J937)</t>
  </si>
  <si>
    <t>=NL("First","Item Attribute","Name","ID",$J938)</t>
  </si>
  <si>
    <t>=NL("First","Item Attribute","Name","ID",$J939)</t>
  </si>
  <si>
    <t>=NL("First","Item Attribute","Name","ID",$J940)</t>
  </si>
  <si>
    <t>=NL("First","Item Attribute","Name","ID",$J941)</t>
  </si>
  <si>
    <t>=NL("First","Item Attribute","Name","ID",$J942)</t>
  </si>
  <si>
    <t>=NL("First","Item Attribute","Name","ID",$J943)</t>
  </si>
  <si>
    <t>=NL("First","Item Attribute","Name","ID",$J944)</t>
  </si>
  <si>
    <t>=NL("First","Item Attribute","Name","ID",$J945)</t>
  </si>
  <si>
    <t>=NL("First","Item Attribute","Name","ID",$J946)</t>
  </si>
  <si>
    <t>=NL("First","Item Attribute","Name","ID",$J947)</t>
  </si>
  <si>
    <t>=NL("First","Item Attribute","Name","ID",$J948)</t>
  </si>
  <si>
    <t>=NL("First","Item Attribute","Name","ID",$J949)</t>
  </si>
  <si>
    <t>=NL("First","Item Attribute","Name","ID",$J950)</t>
  </si>
  <si>
    <t>=NL("First","Item Attribute","Name","ID",$J951)</t>
  </si>
  <si>
    <t>=NL("First","Item Attribute","Name","ID",$J952)</t>
  </si>
  <si>
    <t>=NL("First","Item Attribute","Name","ID",$J953)</t>
  </si>
  <si>
    <t>=NL("First","Item Attribute","Name","ID",$J954)</t>
  </si>
  <si>
    <t>=NL("First","Item Attribute","Name","ID",$J955)</t>
  </si>
  <si>
    <t>=NL("First","Item Attribute","Name","ID",$J956)</t>
  </si>
  <si>
    <t>=NL("First","Item Attribute","Name","ID",$J957)</t>
  </si>
  <si>
    <t>=NL("First","Item Attribute","Name","ID",$J958)</t>
  </si>
  <si>
    <t>=NL("First","Item Attribute","Name","ID",$J959)</t>
  </si>
  <si>
    <t>=NL("First","Item Attribute","Name","ID",$J960)</t>
  </si>
  <si>
    <t>=NL("First","Item Attribute","Name","ID",$J961)</t>
  </si>
  <si>
    <t>=NL("First","Item Attribute","Name","ID",$J962)</t>
  </si>
  <si>
    <t>=NL("First","Item Attribute","Name","ID",$J963)</t>
  </si>
  <si>
    <t>=NL("First","Item Attribute","Name","ID",$J964)</t>
  </si>
  <si>
    <t>=NL("First","Item Attribute","Name","ID",$J965)</t>
  </si>
  <si>
    <t>=NL("First","Item Attribute","Name","ID",$J966)</t>
  </si>
  <si>
    <t>=NL("First","Item Attribute","Name","ID",$J967)</t>
  </si>
  <si>
    <t>=NL("First","Item Attribute","Name","ID",$J968)</t>
  </si>
  <si>
    <t>=NL("First","Item Attribute","Name","ID",$J969)</t>
  </si>
  <si>
    <t>=NL("First","Item Attribute","Name","ID",$J970)</t>
  </si>
  <si>
    <t>=NL("First","Item Attribute","Name","ID",$J971)</t>
  </si>
  <si>
    <t>=NL("First","Item Attribute","Name","ID",$J972)</t>
  </si>
  <si>
    <t>=NL("First","Item Attribute","Name","ID",$J973)</t>
  </si>
  <si>
    <t>=NL("First","Item Attribute","Name","ID",$J974)</t>
  </si>
  <si>
    <t>=NL("First","Item Attribute","Name","ID",$J975)</t>
  </si>
  <si>
    <t>=NL("First","Item Attribute","Name","ID",$J976)</t>
  </si>
  <si>
    <t>=NL("First","Item Attribute","Name","ID",$J977)</t>
  </si>
  <si>
    <t>=NL("First","Item Attribute","Name","ID",$J978)</t>
  </si>
  <si>
    <t>=NL("First","Item Attribute","Name","ID",$J979)</t>
  </si>
  <si>
    <t>=NL("First","Item Attribute","Name","ID",$J980)</t>
  </si>
  <si>
    <t>=NL("First","Item Attribute","Name","ID",$J981)</t>
  </si>
  <si>
    <t>=NL("First","Item Attribute","Name","ID",$J982)</t>
  </si>
  <si>
    <t>=NL("First","Item Attribute","Name","ID",$J983)</t>
  </si>
  <si>
    <t>=NL("First","Item Attribute","Name","ID",$J984)</t>
  </si>
  <si>
    <t>=NL("First","Item Attribute","Name","ID",$J985)</t>
  </si>
  <si>
    <t>=NL("First","Item Attribute","Name","ID",$J986)</t>
  </si>
  <si>
    <t>=NL("First","Item Attribute","Name","ID",$J987)</t>
  </si>
  <si>
    <t>=NL("First","Item Attribute","Name","ID",$J988)</t>
  </si>
  <si>
    <t>=NL("First","Item Attribute","Name","ID",$J989)</t>
  </si>
  <si>
    <t>=NL("First","Item Attribute","Name","ID",$J990)</t>
  </si>
  <si>
    <t>=NL("First","Item Attribute","Name","ID",$J991)</t>
  </si>
  <si>
    <t>=NL("First","Item Attribute","Name","ID",$J992)</t>
  </si>
  <si>
    <t>=NL("First","Item Attribute","Name","ID",$J993)</t>
  </si>
  <si>
    <t>=NL("First","Item Attribute","Name","ID",$J994)</t>
  </si>
  <si>
    <t>=NL("First","Item Attribute","Name","ID",$J995)</t>
  </si>
  <si>
    <t>=NL("First","Item Attribute","Name","ID",$J996)</t>
  </si>
  <si>
    <t>=NL("First","Item Attribute","Name","ID",$J997)</t>
  </si>
  <si>
    <t>=NL("First","Item Attribute","Name","ID",$J998)</t>
  </si>
  <si>
    <t>=NL("First","Item Attribute","Name","ID",$J999)</t>
  </si>
  <si>
    <t>=NL("First","Item Attribute","Name","ID",$J1000)</t>
  </si>
  <si>
    <t>=NL("First","Item Attribute","Name","ID",$J1001)</t>
  </si>
  <si>
    <t>=NL("First","Item Attribute","Name","ID",$J1002)</t>
  </si>
  <si>
    <t>=NL("First","Item Attribute","Name","ID",$J1003)</t>
  </si>
  <si>
    <t>=NL("First","Item Attribute","Name","ID",$J1004)</t>
  </si>
  <si>
    <t>=NL("First","Item Attribute","Name","ID",$J1005)</t>
  </si>
  <si>
    <t>=NL("First","Item Attribute","Name","ID",$J1006)</t>
  </si>
  <si>
    <t>=NL("First","Item Attribute","Name","ID",$J1007)</t>
  </si>
  <si>
    <t>=NL("First","Item Attribute","Name","ID",$J1008)</t>
  </si>
  <si>
    <t>=NL("First","Item Attribute","Name","ID",$J1009)</t>
  </si>
  <si>
    <t>=NL("First","Item Attribute","Name","ID",$J1010)</t>
  </si>
  <si>
    <t>=NL("First","Item Attribute","Name","ID",$J1011)</t>
  </si>
  <si>
    <t>=NL("First","Item Attribute","Name","ID",$J1012)</t>
  </si>
  <si>
    <t>=NL("First","Item Attribute","Name","ID",$J1013)</t>
  </si>
  <si>
    <t>=NL("First","Item Attribute","Name","ID",$J1014)</t>
  </si>
  <si>
    <t>=NL("First","Item Attribute","Name","ID",$J1015)</t>
  </si>
  <si>
    <t>=NL("First","Item Attribute","Name","ID",$J1016)</t>
  </si>
  <si>
    <t>=NL("First","Item Attribute","Name","ID",$J1017)</t>
  </si>
  <si>
    <t>=NL("First","Item Attribute","Name","ID",$J1018)</t>
  </si>
  <si>
    <t>=NL("First","Item Attribute","Name","ID",$J1019)</t>
  </si>
  <si>
    <t>=NL("First","Item Attribute","Name","ID",$J1020)</t>
  </si>
  <si>
    <t>=NL("First","Item Attribute","Name","ID",$J1021)</t>
  </si>
  <si>
    <t>=NL("First","Item Attribute","Name","ID",$J1022)</t>
  </si>
  <si>
    <t>=NL("First","Item Attribute","Name","ID",$J1023)</t>
  </si>
  <si>
    <t>=NL("First","Item Attribute","Name","ID",$J1024)</t>
  </si>
  <si>
    <t>=NL("First","Item Attribute","Name","ID",$J1025)</t>
  </si>
  <si>
    <t>=NL("First","Item Attribute","Name","ID",$J1026)</t>
  </si>
  <si>
    <t>=NL("First","Item Attribute","Name","ID",$J1027)</t>
  </si>
  <si>
    <t>=NL("First","Item Attribute","Name","ID",$J1028)</t>
  </si>
  <si>
    <t>=NL("First","Item Attribute","Name","ID",$J1029)</t>
  </si>
  <si>
    <t>=NL("First","Item Attribute","Name","ID",$J1030)</t>
  </si>
  <si>
    <t>=NL("First","Item Attribute","Name","ID",$J1031)</t>
  </si>
  <si>
    <t>=NL("First","Item Attribute","Name","ID",$J1032)</t>
  </si>
  <si>
    <t>=NL("First","Item Attribute","Name","ID",$J1033)</t>
  </si>
  <si>
    <t>=NL("First","Item Attribute","Name","ID",$J1034)</t>
  </si>
  <si>
    <t>=NL("First","Item Attribute","Name","ID",$J1035)</t>
  </si>
  <si>
    <t>=NL("First","Item Attribute","Name","ID",$J1036)</t>
  </si>
  <si>
    <t>=NL("First","Item Attribute","Name","ID",$J1037)</t>
  </si>
  <si>
    <t>=NL("First","Item Attribute","Name","ID",$J1038)</t>
  </si>
  <si>
    <t>=NL("First","Item Attribute","Name","ID",$J1039)</t>
  </si>
  <si>
    <t>=NL("First","Item Attribute","Name","ID",$J1040)</t>
  </si>
  <si>
    <t>=NL("First","Item Attribute","Name","ID",$J1041)</t>
  </si>
  <si>
    <t>=NL("First","Item Attribute","Name","ID",$J1042)</t>
  </si>
  <si>
    <t>=NL("First","Item Attribute","Name","ID",$J1043)</t>
  </si>
  <si>
    <t>=NL("First","Item Attribute","Name","ID",$J1044)</t>
  </si>
  <si>
    <t>=NL("First","Item Attribute","Name","ID",$J1045)</t>
  </si>
  <si>
    <t>=NL("First","Item Attribute","Name","ID",$J1046)</t>
  </si>
  <si>
    <t>=NL("First","Item Attribute","Name","ID",$J1047)</t>
  </si>
  <si>
    <t>=NL("First","Item Attribute","Name","ID",$J1048)</t>
  </si>
  <si>
    <t>=NL("First","Item Attribute","Name","ID",$J1049)</t>
  </si>
  <si>
    <t>=NL("First","Item Attribute","Name","ID",$J1050)</t>
  </si>
  <si>
    <t>=NL("First","Item Attribute","Name","ID",$J1051)</t>
  </si>
  <si>
    <t>=NL("First","Item Attribute","Name","ID",$J1052)</t>
  </si>
  <si>
    <t>=NL("First","Item Attribute","Name","ID",$J1053)</t>
  </si>
  <si>
    <t>=NL("First","Item Attribute","Name","ID",$J1054)</t>
  </si>
  <si>
    <t>=NL("First","Item Attribute","Name","ID",$J1055)</t>
  </si>
  <si>
    <t>=NL("First","Item Attribute","Name","ID",$J1056)</t>
  </si>
  <si>
    <t>=NL("First","Item Attribute","Name","ID",$J1057)</t>
  </si>
  <si>
    <t>=NL("First","Item Attribute","Name","ID",$J1058)</t>
  </si>
  <si>
    <t>=NL("First","Item Attribute","Name","ID",$J1059)</t>
  </si>
  <si>
    <t>=NL("First","Item Attribute","Name","ID",$J1060)</t>
  </si>
  <si>
    <t>=NL("First","Item Attribute","Name","ID",$J1061)</t>
  </si>
  <si>
    <t>=NL("First","Item Attribute","Name","ID",$J1062)</t>
  </si>
  <si>
    <t>=NL("First","Item Attribute","Name","ID",$J1063)</t>
  </si>
  <si>
    <t>=NL("First","Item Attribute","Name","ID",$J1064)</t>
  </si>
  <si>
    <t>=NL("First","Item Attribute","Name","ID",$J1065)</t>
  </si>
  <si>
    <t>=NL("First","Item Attribute","Name","ID",$J1066)</t>
  </si>
  <si>
    <t>=NL("First","Item Attribute","Name","ID",$J1067)</t>
  </si>
  <si>
    <t>=NL("First","Item Attribute","Name","ID",$J1068)</t>
  </si>
  <si>
    <t>=NL("First","Item Attribute","Name","ID",$J1069)</t>
  </si>
  <si>
    <t>=NL("First","Item Attribute","Name","ID",$J1070)</t>
  </si>
  <si>
    <t>=NL("First","Item Attribute","Name","ID",$J1071)</t>
  </si>
  <si>
    <t>=NL("First","Item Attribute","Name","ID",$J1072)</t>
  </si>
  <si>
    <t>=NL("First","Item Attribute","Name","ID",$J1073)</t>
  </si>
  <si>
    <t>=NL("First","Item Attribute","Name","ID",$J1074)</t>
  </si>
  <si>
    <t>=NL("First","Item Attribute","Name","ID",$J1075)</t>
  </si>
  <si>
    <t>=NL("First","Item Attribute","Name","ID",$J1076)</t>
  </si>
  <si>
    <t>=NL("First","Item Attribute","Name","ID",$J1077)</t>
  </si>
  <si>
    <t>=NL("First","Item Attribute","Name","ID",$J1078)</t>
  </si>
  <si>
    <t>=NL("First","Item Attribute","Name","ID",$J1079)</t>
  </si>
  <si>
    <t>=NL("First","Item Attribute","Name","ID",$J1080)</t>
  </si>
  <si>
    <t>=NL("First","Item Attribute","Name","ID",$J1081)</t>
  </si>
  <si>
    <t>=NL("First","Item Attribute","Name","ID",$J1082)</t>
  </si>
  <si>
    <t>=NL("First","Item Attribute","Name","ID",$J1083)</t>
  </si>
  <si>
    <t>=NL("First","Item Attribute","Name","ID",$J1084)</t>
  </si>
  <si>
    <t>=NL("First","Item Attribute","Name","ID",$J1085)</t>
  </si>
  <si>
    <t>=NL("First","Item Attribute","Name","ID",$J1086)</t>
  </si>
  <si>
    <t>=NL("First","Item Attribute","Name","ID",$J1087)</t>
  </si>
  <si>
    <t>=NL("First","Item Attribute","Name","ID",$J1088)</t>
  </si>
  <si>
    <t>=NL("First","Item Attribute","Name","ID",$J1089)</t>
  </si>
  <si>
    <t>=NL("First","Item Attribute","Name","ID",$J1090)</t>
  </si>
  <si>
    <t>=NL("First","Item Attribute","Name","ID",$J1091)</t>
  </si>
  <si>
    <t>=NL("First","Item Attribute","Name","ID",$J1092)</t>
  </si>
  <si>
    <t>=NL("First","Item Attribute","Name","ID",$J1093)</t>
  </si>
  <si>
    <t>=NL("First","Item Attribute","Name","ID",$J1094)</t>
  </si>
  <si>
    <t>=NL("First","Item Attribute","Name","ID",$J1095)</t>
  </si>
  <si>
    <t>=NL("First","Item Attribute","Name","ID",$J1096)</t>
  </si>
  <si>
    <t>=NL("First","Item Attribute","Name","ID",$J1097)</t>
  </si>
  <si>
    <t>=NL("First","Item Attribute","Name","ID",$J1098)</t>
  </si>
  <si>
    <t>=NL("First","Item Attribute","Name","ID",$J1099)</t>
  </si>
  <si>
    <t>=NL("First","Item Attribute","Name","ID",$J1100)</t>
  </si>
  <si>
    <t>=NL("First","Item Attribute","Name","ID",$J1101)</t>
  </si>
  <si>
    <t>=NL("First","Item Attribute","Name","ID",$J1102)</t>
  </si>
  <si>
    <t>=NL("First","Item Attribute","Name","ID",$J1103)</t>
  </si>
  <si>
    <t>=NL("First","Item Attribute","Name","ID",$J1104)</t>
  </si>
  <si>
    <t>=NL("First","Item Attribute","Name","ID",$J1105)</t>
  </si>
  <si>
    <t>=NL("First","Item Attribute","Name","ID",$J1106)</t>
  </si>
  <si>
    <t>=NL("First","Item Attribute","Name","ID",$J1107)</t>
  </si>
  <si>
    <t>=NL("First","Item Attribute","Name","ID",$J1108)</t>
  </si>
  <si>
    <t>=NL("First","Item Attribute","Name","ID",$J1109)</t>
  </si>
  <si>
    <t>=NL("First","Item Attribute","Name","ID",$J1110)</t>
  </si>
  <si>
    <t>=NL("First","Item Attribute","Name","ID",$J1111)</t>
  </si>
  <si>
    <t>=NL("First","Item Attribute","Name","ID",$J1112)</t>
  </si>
  <si>
    <t>=NL("First","Item Attribute","Name","ID",$J1113)</t>
  </si>
  <si>
    <t>=NL("First","Item Attribute","Name","ID",$J1114)</t>
  </si>
  <si>
    <t>=NL("First","Item Attribute","Name","ID",$J1115)</t>
  </si>
  <si>
    <t>=NL("First","Item Attribute","Name","ID",$J1116)</t>
  </si>
  <si>
    <t>=NL("First","Item Attribute","Name","ID",$J1117)</t>
  </si>
  <si>
    <t>=NL("First","Item Attribute","Name","ID",$J1118)</t>
  </si>
  <si>
    <t>=NL("First","Item Attribute","Name","ID",$J1119)</t>
  </si>
  <si>
    <t>=NL("First","Item Attribute","Name","ID",$J1120)</t>
  </si>
  <si>
    <t>=NL("First","Item Attribute","Name","ID",$J1121)</t>
  </si>
  <si>
    <t>=NL("First","Item Attribute","Name","ID",$J1122)</t>
  </si>
  <si>
    <t>=NL("First","Item Attribute","Name","ID",$J1123)</t>
  </si>
  <si>
    <t>=NL("First","Item Attribute","Name","ID",$J1124)</t>
  </si>
  <si>
    <t>=NL("First","Item Attribute","Name","ID",$J1125)</t>
  </si>
  <si>
    <t>=NL("First","Item Attribute","Name","ID",$J1126)</t>
  </si>
  <si>
    <t>=NL("First","Item Attribute","Name","ID",$J1127)</t>
  </si>
  <si>
    <t>=NL("First","Item Attribute","Name","ID",$J1128)</t>
  </si>
  <si>
    <t>=NL("First","Item Attribute","Name","ID",$J1129)</t>
  </si>
  <si>
    <t>=NL("First","Item Attribute","Name","ID",$J1130)</t>
  </si>
  <si>
    <t>=NL("First","Item Attribute","Name","ID",$J1131)</t>
  </si>
  <si>
    <t>=NL("First","Item Attribute","Name","ID",$J1132)</t>
  </si>
  <si>
    <t>=NL("First","Item Attribute","Name","ID",$J1133)</t>
  </si>
  <si>
    <t>=NL("First","Item Attribute","Name","ID",$J1134)</t>
  </si>
  <si>
    <t>=NL("First","Item Attribute","Name","ID",$J1135)</t>
  </si>
  <si>
    <t>=NL("First","Item Attribute","Name","ID",$J1136)</t>
  </si>
  <si>
    <t>=NL("First","Item Attribute","Name","ID",$J1137)</t>
  </si>
  <si>
    <t>=NL("First","Item Attribute","Name","ID",$J1138)</t>
  </si>
  <si>
    <t>=NL("First","Item Attribute","Name","ID",$J1139)</t>
  </si>
  <si>
    <t>=NL("First","Item Attribute","Name","ID",$J1140)</t>
  </si>
  <si>
    <t>=NL("First","Item Attribute","Name","ID",$J1141)</t>
  </si>
  <si>
    <t>=NL("First","Item Attribute","Name","ID",$J1142)</t>
  </si>
  <si>
    <t>=NL("First","Item Attribute","Name","ID",$J1143)</t>
  </si>
  <si>
    <t>=NL("First","Item Attribute","Name","ID",$J1144)</t>
  </si>
  <si>
    <t>=NL("First","Item Attribute","Name","ID",$J1145)</t>
  </si>
  <si>
    <t>=NL("First","Item Attribute","Name","ID",$J1146)</t>
  </si>
  <si>
    <t>=NL("First","Item Attribute","Name","ID",$J1147)</t>
  </si>
  <si>
    <t>=NL("First","Item Attribute","Name","ID",$J1148)</t>
  </si>
  <si>
    <t>=NL("First","Item Attribute","Name","ID",$J1149)</t>
  </si>
  <si>
    <t>=NL("First","Item Attribute","Name","ID",$J1150)</t>
  </si>
  <si>
    <t>=NL("First","Item Attribute","Name","ID",$J1151)</t>
  </si>
  <si>
    <t>=NL("First","Item Attribute","Name","ID",$J1152)</t>
  </si>
  <si>
    <t>=NL("First","Item Attribute","Name","ID",$J1153)</t>
  </si>
  <si>
    <t>=NL("First","Item Attribute","Name","ID",$J1154)</t>
  </si>
  <si>
    <t>=NL("First","Item Attribute","Name","ID",$J1155)</t>
  </si>
  <si>
    <t>=NL("First","Item Attribute","Name","ID",$J1156)</t>
  </si>
  <si>
    <t>=NL("First","Item Attribute","Name","ID",$J1157)</t>
  </si>
  <si>
    <t>=NL("First","Item Attribute","Name","ID",$J1158)</t>
  </si>
  <si>
    <t>=NL("First","Item Attribute","Name","ID",$J1159)</t>
  </si>
  <si>
    <t>=NL("First","Item Attribute","Name","ID",$J1160)</t>
  </si>
  <si>
    <t>=NL("First","Item Attribute","Name","ID",$J1161)</t>
  </si>
  <si>
    <t>=NL("First","Item Attribute","Name","ID",$J1162)</t>
  </si>
  <si>
    <t>=NL("First","Item Attribute","Name","ID",$J1163)</t>
  </si>
  <si>
    <t>=NL("First","Item Attribute","Name","ID",$J1164)</t>
  </si>
  <si>
    <t>=NL("First","Item Attribute","Name","ID",$J1165)</t>
  </si>
  <si>
    <t>=NL("First","Item Attribute","Name","ID",$J1166)</t>
  </si>
  <si>
    <t>=NL("First","Item Attribute","Name","ID",$J1167)</t>
  </si>
  <si>
    <t>=NL("First","Item Attribute","Name","ID",$J1168)</t>
  </si>
  <si>
    <t>=NL("First","Item Attribute","Name","ID",$J1169)</t>
  </si>
  <si>
    <t>=NL("First","Item Attribute","Name","ID",$J1170)</t>
  </si>
  <si>
    <t>=NL("First","Item Attribute","Name","ID",$J1171)</t>
  </si>
  <si>
    <t>=NL("First","Item Attribute","Name","ID",$J1172)</t>
  </si>
  <si>
    <t>=NL("First","Item Attribute","Name","ID",$J1173)</t>
  </si>
  <si>
    <t>=NL("First","Item Attribute","Name","ID",$J1174)</t>
  </si>
  <si>
    <t>=NL("First","Item Attribute","Name","ID",$J1175)</t>
  </si>
  <si>
    <t>=NL("First","Item Attribute","Name","ID",$J1176)</t>
  </si>
  <si>
    <t>=NL("First","Item Attribute","Name","ID",$J1177)</t>
  </si>
  <si>
    <t>=NL("First","Item Attribute","Name","ID",$J1178)</t>
  </si>
  <si>
    <t>=NL("First","Item Attribute","Name","ID",$J1179)</t>
  </si>
  <si>
    <t>=NL("First","Item Attribute","Name","ID",$J1180)</t>
  </si>
  <si>
    <t>=NL("First","Item Attribute","Name","ID",$J1181)</t>
  </si>
  <si>
    <t>=NL("First","Item Attribute","Name","ID",$J1182)</t>
  </si>
  <si>
    <t>=NL("First","Item Attribute","Name","ID",$J1183)</t>
  </si>
  <si>
    <t>=NL("First","Item Attribute","Name","ID",$J1184)</t>
  </si>
  <si>
    <t>=NL("First","Item Attribute","Name","ID",$J1185)</t>
  </si>
  <si>
    <t>=NL("First","Item Attribute","Name","ID",$J1186)</t>
  </si>
  <si>
    <t>=NL("First","Item Attribute","Name","ID",$J1187)</t>
  </si>
  <si>
    <t>=NL("First","Item Attribute","Name","ID",$J1188)</t>
  </si>
  <si>
    <t>=NL("First","Item Attribute","Name","ID",$J1189)</t>
  </si>
  <si>
    <t>=NL("First","Item Attribute","Name","ID",$J1190)</t>
  </si>
  <si>
    <t>=NL("First","Item Attribute","Name","ID",$J1191)</t>
  </si>
  <si>
    <t>=NL("First","Item Attribute","Name","ID",$J1192)</t>
  </si>
  <si>
    <t>=NL("First","Item Attribute","Name","ID",$J1193)</t>
  </si>
  <si>
    <t>=NL("First","Item Attribute","Name","ID",$J1194)</t>
  </si>
  <si>
    <t>=NL("First","Item Attribute","Name","ID",$J1195)</t>
  </si>
  <si>
    <t>=NL("First","Item Attribute","Name","ID",$J1196)</t>
  </si>
  <si>
    <t>=NL("First","Item Attribute","Name","ID",$J1197)</t>
  </si>
  <si>
    <t>=NL("First","Item Attribute","Name","ID",$J1198)</t>
  </si>
  <si>
    <t>=NL("First","Item Attribute","Name","ID",$J1199)</t>
  </si>
  <si>
    <t>=NL("First","Item Attribute","Name","ID",$J1200)</t>
  </si>
  <si>
    <t>=NL("First","Item Attribute","Name","ID",$J1201)</t>
  </si>
  <si>
    <t>=NL("First","Item Attribute","Name","ID",$J1202)</t>
  </si>
  <si>
    <t>=NL("First","Item Attribute","Name","ID",$J1203)</t>
  </si>
  <si>
    <t>=NL("First","Item Attribute","Name","ID",$J1204)</t>
  </si>
  <si>
    <t>=NL("First","Item Attribute","Name","ID",$J1205)</t>
  </si>
  <si>
    <t>=NL("First","Item Attribute","Name","ID",$J1206)</t>
  </si>
  <si>
    <t>=NL("First","Item Attribute","Name","ID",$J1207)</t>
  </si>
  <si>
    <t>=NL("First","Item Attribute","Name","ID",$J1208)</t>
  </si>
  <si>
    <t>=NL("First","Item Attribute","Name","ID",$J1209)</t>
  </si>
  <si>
    <t>=NL("First","Item Attribute","Name","ID",$J1210)</t>
  </si>
  <si>
    <t>=NL("First","Item Attribute","Name","ID",$J1211)</t>
  </si>
  <si>
    <t>=NL("First","Item Attribute","Name","ID",$J1212)</t>
  </si>
  <si>
    <t>=NL("First","Item Attribute","Name","ID",$J1213)</t>
  </si>
  <si>
    <t>=NL("First","Item Attribute","Name","ID",$J1214)</t>
  </si>
  <si>
    <t>=NL("First","Item Attribute","Name","ID",$J1215)</t>
  </si>
  <si>
    <t>=NL("First","Item Attribute","Name","ID",$J1216)</t>
  </si>
  <si>
    <t>=NL("First","Item Attribute","Name","ID",$J1217)</t>
  </si>
  <si>
    <t>=NL("First","Item Attribute","Name","ID",$J1218)</t>
  </si>
  <si>
    <t>=NL("First","Item Attribute","Name","ID",$J1219)</t>
  </si>
  <si>
    <t>=NL("First","Item Attribute","Name","ID",$J1220)</t>
  </si>
  <si>
    <t>=NL("First","Item Attribute","Name","ID",$J1221)</t>
  </si>
  <si>
    <t>=NL("First","Item Attribute","Name","ID",$J1222)</t>
  </si>
  <si>
    <t>=NL("First","Item Attribute","Name","ID",$J1223)</t>
  </si>
  <si>
    <t>=NL("First","Item Attribute","Name","ID",$J1224)</t>
  </si>
  <si>
    <t>=NL("First","Item Attribute","Name","ID",$J1225)</t>
  </si>
  <si>
    <t>=NL("First","Item Attribute","Name","ID",$J1226)</t>
  </si>
  <si>
    <t>=NL("First","Item Attribute","Name","ID",$J1227)</t>
  </si>
  <si>
    <t>=NL("First","Item Attribute","Name","ID",$J1228)</t>
  </si>
  <si>
    <t>=NL("First","Item Attribute","Name","ID",$J1229)</t>
  </si>
  <si>
    <t>=NL("First","Item Attribute","Name","ID",$J1230)</t>
  </si>
  <si>
    <t>=NL("First","Item Attribute","Name","ID",$J1231)</t>
  </si>
  <si>
    <t>=NL("First","Item Attribute","Name","ID",$J1232)</t>
  </si>
  <si>
    <t>=NL("First","Item Attribute","Name","ID",$J1233)</t>
  </si>
  <si>
    <t>=NL("First","Item Attribute","Name","ID",$J1234)</t>
  </si>
  <si>
    <t>=NL("First","Item Attribute","Name","ID",$J1235)</t>
  </si>
  <si>
    <t>=NL("First","Item Attribute","Name","ID",$J1236)</t>
  </si>
  <si>
    <t>=NL("First","Item Attribute","Name","ID",$J1237)</t>
  </si>
  <si>
    <t>=NL("First","Item Attribute","Name","ID",$J1238)</t>
  </si>
  <si>
    <t>=NL("First","Item Attribute","Name","ID",$J1239)</t>
  </si>
  <si>
    <t>=NL("First","Item Attribute","Name","ID",$J1240)</t>
  </si>
  <si>
    <t>=NL("First","Item Attribute","Name","ID",$J1241)</t>
  </si>
  <si>
    <t>=NL("First","Item Attribute","Name","ID",$J1242)</t>
  </si>
  <si>
    <t>=NL("First","Item Attribute","Name","ID",$J1243)</t>
  </si>
  <si>
    <t>=NL("First","Item Attribute","Name","ID",$J1244)</t>
  </si>
  <si>
    <t>=NL("First","Item Attribute","Name","ID",$J1245)</t>
  </si>
  <si>
    <t>=NL("First","Item Attribute","Name","ID",$J1246)</t>
  </si>
  <si>
    <t>=NL("First","Item Attribute","Name","ID",$J1247)</t>
  </si>
  <si>
    <t>=NL("First","Item Attribute","Name","ID",$J1248)</t>
  </si>
  <si>
    <t>=NL("First","Item Attribute","Name","ID",$J1249)</t>
  </si>
  <si>
    <t>=NL("First","Item Attribute","Name","ID",$J1250)</t>
  </si>
  <si>
    <t>=NL("First","Item Attribute","Name","ID",$J1251)</t>
  </si>
  <si>
    <t>=NL("First","Item Attribute","Name","ID",$J1252)</t>
  </si>
  <si>
    <t>=NL("First","Item Attribute","Name","ID",$J1253)</t>
  </si>
  <si>
    <t>=NL("First","Item Attribute","Name","ID",$J1254)</t>
  </si>
  <si>
    <t>=NF($B11,"Blocked")</t>
  </si>
  <si>
    <t>=NF($B12,"Blocked")</t>
  </si>
  <si>
    <t>=NF($B13,"Blocked")</t>
  </si>
  <si>
    <t>=NF($B14,"Blocked")</t>
  </si>
  <si>
    <t>=NF($B15,"Blocked")</t>
  </si>
  <si>
    <t>=NF($B16,"Blocked")</t>
  </si>
  <si>
    <t>=NF($B17,"Blocked")</t>
  </si>
  <si>
    <t>=NF($B18,"Blocked")</t>
  </si>
  <si>
    <t>=NF($B19,"Blocked")</t>
  </si>
  <si>
    <t>=NF($B20,"Blocked")</t>
  </si>
  <si>
    <t>=NF($B21,"Blocked")</t>
  </si>
  <si>
    <t>=NF($B22,"Blocked")</t>
  </si>
  <si>
    <t>=NF($B23,"Blocked")</t>
  </si>
  <si>
    <t>=NF($B24,"Blocked")</t>
  </si>
  <si>
    <t>=NF($B25,"Blocked")</t>
  </si>
  <si>
    <t>=NF($B26,"Blocked")</t>
  </si>
  <si>
    <t>=NF($B27,"Blocked")</t>
  </si>
  <si>
    <t>=NF($B28,"Blocked")</t>
  </si>
  <si>
    <t>=NF($B29,"Blocked")</t>
  </si>
  <si>
    <t>=NF($B30,"Blocked")</t>
  </si>
  <si>
    <t>=NF($B31,"Blocked")</t>
  </si>
  <si>
    <t>=NF($B32,"Blocked")</t>
  </si>
  <si>
    <t>=NF($B33,"Blocked")</t>
  </si>
  <si>
    <t>=NF($B34,"Blocked")</t>
  </si>
  <si>
    <t>=NF($B35,"Blocked")</t>
  </si>
  <si>
    <t>=NF($B36,"Blocked")</t>
  </si>
  <si>
    <t>=NF($B37,"Blocked")</t>
  </si>
  <si>
    <t>=NF($B38,"Blocked")</t>
  </si>
  <si>
    <t>=NF($B39,"Blocked")</t>
  </si>
  <si>
    <t>=NF($B40,"Blocked")</t>
  </si>
  <si>
    <t>=NF($B41,"Blocked")</t>
  </si>
  <si>
    <t>=NF($B42,"Blocked")</t>
  </si>
  <si>
    <t>=NF($B43,"Blocked")</t>
  </si>
  <si>
    <t>=NF($B44,"Blocked")</t>
  </si>
  <si>
    <t>=NF($B45,"Blocked")</t>
  </si>
  <si>
    <t>=NF($B46,"Blocked")</t>
  </si>
  <si>
    <t>=NF($B47,"Blocked")</t>
  </si>
  <si>
    <t>=NF($B48,"Blocked")</t>
  </si>
  <si>
    <t>=NF($B49,"Blocked")</t>
  </si>
  <si>
    <t>=NF($B50,"Blocked")</t>
  </si>
  <si>
    <t>=NF($B51,"Blocked")</t>
  </si>
  <si>
    <t>=NF($B52,"Blocked")</t>
  </si>
  <si>
    <t>=NF($B53,"Blocked")</t>
  </si>
  <si>
    <t>=NF($B54,"Blocked")</t>
  </si>
  <si>
    <t>=NF($B55,"Blocked")</t>
  </si>
  <si>
    <t>=NF($B56,"Blocked")</t>
  </si>
  <si>
    <t>=NF($B57,"Blocked")</t>
  </si>
  <si>
    <t>=NF($B58,"Blocked")</t>
  </si>
  <si>
    <t>=NF($B59,"Blocked")</t>
  </si>
  <si>
    <t>=NF($B60,"Blocked")</t>
  </si>
  <si>
    <t>=NF($B61,"Blocked")</t>
  </si>
  <si>
    <t>=NF($B62,"Blocked")</t>
  </si>
  <si>
    <t>=NF($B63,"Blocked")</t>
  </si>
  <si>
    <t>=NF($B64,"Blocked")</t>
  </si>
  <si>
    <t>=NF($B65,"Blocked")</t>
  </si>
  <si>
    <t>=NF($B66,"Blocked")</t>
  </si>
  <si>
    <t>=NF($B67,"Blocked")</t>
  </si>
  <si>
    <t>=NF($B68,"Blocked")</t>
  </si>
  <si>
    <t>=NF($B69,"Blocked")</t>
  </si>
  <si>
    <t>=NF($B70,"Blocked")</t>
  </si>
  <si>
    <t>=NF($B71,"Blocked")</t>
  </si>
  <si>
    <t>=NF($B72,"Blocked")</t>
  </si>
  <si>
    <t>=NF($B73,"Blocked")</t>
  </si>
  <si>
    <t>=NF($B74,"Blocked")</t>
  </si>
  <si>
    <t>=NF($B75,"Blocked")</t>
  </si>
  <si>
    <t>=NF($B76,"Blocked")</t>
  </si>
  <si>
    <t>=NF($B77,"Blocked")</t>
  </si>
  <si>
    <t>=NF($B78,"Blocked")</t>
  </si>
  <si>
    <t>=NF($B79,"Blocked")</t>
  </si>
  <si>
    <t>=NF($B80,"Blocked")</t>
  </si>
  <si>
    <t>=NF($B81,"Blocked")</t>
  </si>
  <si>
    <t>=NF($B82,"Blocked")</t>
  </si>
  <si>
    <t>=NF($B83,"Blocked")</t>
  </si>
  <si>
    <t>=NF($B84,"Blocked")</t>
  </si>
  <si>
    <t>=NF($B85,"Blocked")</t>
  </si>
  <si>
    <t>=NF($B86,"Blocked")</t>
  </si>
  <si>
    <t>=NF($B87,"Blocked")</t>
  </si>
  <si>
    <t>=NF($B88,"Blocked")</t>
  </si>
  <si>
    <t>=NF($B89,"Blocked")</t>
  </si>
  <si>
    <t>=NF($B90,"Blocked")</t>
  </si>
  <si>
    <t>=NF($B91,"Blocked")</t>
  </si>
  <si>
    <t>=NF($B92,"Blocked")</t>
  </si>
  <si>
    <t>=NF($B93,"Blocked")</t>
  </si>
  <si>
    <t>=NF($B94,"Blocked")</t>
  </si>
  <si>
    <t>=NF($B95,"Blocked")</t>
  </si>
  <si>
    <t>=NF($B96,"Blocked")</t>
  </si>
  <si>
    <t>=NF($B97,"Blocked")</t>
  </si>
  <si>
    <t>=NF($B98,"Blocked")</t>
  </si>
  <si>
    <t>=NF($B99,"Blocked")</t>
  </si>
  <si>
    <t>=NF($B100,"Blocked")</t>
  </si>
  <si>
    <t>=NF($B101,"Blocked")</t>
  </si>
  <si>
    <t>=NF($B102,"Blocked")</t>
  </si>
  <si>
    <t>=NF($B103,"Blocked")</t>
  </si>
  <si>
    <t>=NF($B104,"Blocked")</t>
  </si>
  <si>
    <t>=NF($B105,"Blocked")</t>
  </si>
  <si>
    <t>=NF($B106,"Blocked")</t>
  </si>
  <si>
    <t>=NF($B107,"Blocked")</t>
  </si>
  <si>
    <t>=NF($B108,"Blocked")</t>
  </si>
  <si>
    <t>=NF($B109,"Blocked")</t>
  </si>
  <si>
    <t>=NF($B110,"Blocked")</t>
  </si>
  <si>
    <t>=NF($B111,"Blocked")</t>
  </si>
  <si>
    <t>=NF($B112,"Blocked")</t>
  </si>
  <si>
    <t>=NF($B113,"Blocked")</t>
  </si>
  <si>
    <t>=NF($B114,"Blocked")</t>
  </si>
  <si>
    <t>=NF($B115,"Blocked")</t>
  </si>
  <si>
    <t>=NF($B116,"Blocked")</t>
  </si>
  <si>
    <t>=NF($B117,"Blocked")</t>
  </si>
  <si>
    <t>=NF($B118,"Blocked")</t>
  </si>
  <si>
    <t>=NF($B119,"Blocked")</t>
  </si>
  <si>
    <t>=NF($B120,"Blocked")</t>
  </si>
  <si>
    <t>=NF($B121,"Blocked")</t>
  </si>
  <si>
    <t>=NF($B122,"Blocked")</t>
  </si>
  <si>
    <t>=NF($B123,"Blocked")</t>
  </si>
  <si>
    <t>=NF($B124,"Blocked")</t>
  </si>
  <si>
    <t>=NF($B125,"Blocked")</t>
  </si>
  <si>
    <t>=NF($B126,"Blocked")</t>
  </si>
  <si>
    <t>=NF($B127,"Blocked")</t>
  </si>
  <si>
    <t>=NF($B128,"Blocked")</t>
  </si>
  <si>
    <t>=NF($B129,"Blocked")</t>
  </si>
  <si>
    <t>=NF($B130,"Blocked")</t>
  </si>
  <si>
    <t>=NF($B131,"Blocked")</t>
  </si>
  <si>
    <t>=NF($B132,"Blocked")</t>
  </si>
  <si>
    <t>=NF($B133,"Blocked")</t>
  </si>
  <si>
    <t>=NF($B134,"Blocked")</t>
  </si>
  <si>
    <t>=NF($B135,"Blocked")</t>
  </si>
  <si>
    <t>=NF($B136,"Blocked")</t>
  </si>
  <si>
    <t>=NF($B137,"Blocked")</t>
  </si>
  <si>
    <t>=NF($B138,"Blocked")</t>
  </si>
  <si>
    <t>=NF($B139,"Blocked")</t>
  </si>
  <si>
    <t>=NF($B140,"Blocked")</t>
  </si>
  <si>
    <t>=NF($B141,"Blocked")</t>
  </si>
  <si>
    <t>=NF($B142,"Blocked")</t>
  </si>
  <si>
    <t>=NF($B143,"Blocked")</t>
  </si>
  <si>
    <t>=NF($B144,"Blocked")</t>
  </si>
  <si>
    <t>=NF($B145,"Blocked")</t>
  </si>
  <si>
    <t>=NF($B146,"Blocked")</t>
  </si>
  <si>
    <t>=NF($B147,"Blocked")</t>
  </si>
  <si>
    <t>=NF($B148,"Blocked")</t>
  </si>
  <si>
    <t>=NF($B149,"Blocked")</t>
  </si>
  <si>
    <t>=NF($B150,"Blocked")</t>
  </si>
  <si>
    <t>=NF($B151,"Blocked")</t>
  </si>
  <si>
    <t>=NF($B152,"Blocked")</t>
  </si>
  <si>
    <t>=NF($B153,"Blocked")</t>
  </si>
  <si>
    <t>=NF($B154,"Blocked")</t>
  </si>
  <si>
    <t>=NF($B155,"Blocked")</t>
  </si>
  <si>
    <t>=NF($B156,"Blocked")</t>
  </si>
  <si>
    <t>=NF($B157,"Blocked")</t>
  </si>
  <si>
    <t>=NF($B158,"Blocked")</t>
  </si>
  <si>
    <t>=NF($B159,"Blocked")</t>
  </si>
  <si>
    <t>=NF($B160,"Blocked")</t>
  </si>
  <si>
    <t>=NF($B161,"Blocked")</t>
  </si>
  <si>
    <t>=NF($B162,"Blocked")</t>
  </si>
  <si>
    <t>=NF($B163,"Blocked")</t>
  </si>
  <si>
    <t>=NF($B164,"Blocked")</t>
  </si>
  <si>
    <t>=NF($B165,"Blocked")</t>
  </si>
  <si>
    <t>=NF($B166,"Blocked")</t>
  </si>
  <si>
    <t>=NF($B167,"Blocked")</t>
  </si>
  <si>
    <t>=NF($B168,"Blocked")</t>
  </si>
  <si>
    <t>=NF($B169,"Blocked")</t>
  </si>
  <si>
    <t>=NF($B170,"Blocked")</t>
  </si>
  <si>
    <t>=NF($B171,"Blocked")</t>
  </si>
  <si>
    <t>=NF($B172,"Blocked")</t>
  </si>
  <si>
    <t>=NF($B173,"Blocked")</t>
  </si>
  <si>
    <t>=NF($B174,"Blocked")</t>
  </si>
  <si>
    <t>=NF($B175,"Blocked")</t>
  </si>
  <si>
    <t>=NF($B176,"Blocked")</t>
  </si>
  <si>
    <t>=NF($B177,"Blocked")</t>
  </si>
  <si>
    <t>=NF($B178,"Blocked")</t>
  </si>
  <si>
    <t>=NF($B179,"Blocked")</t>
  </si>
  <si>
    <t>=NF($B180,"Blocked")</t>
  </si>
  <si>
    <t>=NF($B181,"Blocked")</t>
  </si>
  <si>
    <t>=NF($B182,"Blocked")</t>
  </si>
  <si>
    <t>=NF($B183,"Blocked")</t>
  </si>
  <si>
    <t>=NF($B184,"Blocked")</t>
  </si>
  <si>
    <t>=NF($B185,"Blocked")</t>
  </si>
  <si>
    <t>=NF($B186,"Blocked")</t>
  </si>
  <si>
    <t>=NF($B187,"Blocked")</t>
  </si>
  <si>
    <t>=NF($B188,"Blocked")</t>
  </si>
  <si>
    <t>=NF($B189,"Blocked")</t>
  </si>
  <si>
    <t>=NF($B190,"Blocked")</t>
  </si>
  <si>
    <t>=NF($B191,"Blocked")</t>
  </si>
  <si>
    <t>=NF($B192,"Blocked")</t>
  </si>
  <si>
    <t>=NF($B193,"Blocked")</t>
  </si>
  <si>
    <t>=NF($B194,"Blocked")</t>
  </si>
  <si>
    <t>=NF($B195,"Blocked")</t>
  </si>
  <si>
    <t>=NF($B196,"Blocked")</t>
  </si>
  <si>
    <t>=NF($B197,"Blocked")</t>
  </si>
  <si>
    <t>=NF($B198,"Blocked")</t>
  </si>
  <si>
    <t>=NF($B199,"Blocked")</t>
  </si>
  <si>
    <t>=NF($B200,"Blocked")</t>
  </si>
  <si>
    <t>=NF($B201,"Blocked")</t>
  </si>
  <si>
    <t>=NF($B202,"Blocked")</t>
  </si>
  <si>
    <t>=NF($B203,"Blocked")</t>
  </si>
  <si>
    <t>=NF($B204,"Blocked")</t>
  </si>
  <si>
    <t>=NF($B205,"Blocked")</t>
  </si>
  <si>
    <t>=NF($B206,"Blocked")</t>
  </si>
  <si>
    <t>=NF($B207,"Blocked")</t>
  </si>
  <si>
    <t>=NF($B208,"Blocked")</t>
  </si>
  <si>
    <t>=NF($B209,"Blocked")</t>
  </si>
  <si>
    <t>=NF($B210,"Blocked")</t>
  </si>
  <si>
    <t>=NF($B211,"Blocked")</t>
  </si>
  <si>
    <t>=NF($B212,"Blocked")</t>
  </si>
  <si>
    <t>=NF($B213,"Blocked")</t>
  </si>
  <si>
    <t>=NF($B214,"Blocked")</t>
  </si>
  <si>
    <t>=NF($B215,"Blocked")</t>
  </si>
  <si>
    <t>=NF($B216,"Blocked")</t>
  </si>
  <si>
    <t>=NF($B217,"Blocked")</t>
  </si>
  <si>
    <t>=NF($B218,"Blocked")</t>
  </si>
  <si>
    <t>=NF($B219,"Blocked")</t>
  </si>
  <si>
    <t>=NF($B220,"Blocked")</t>
  </si>
  <si>
    <t>=NF($B221,"Blocked")</t>
  </si>
  <si>
    <t>=NF($B222,"Blocked")</t>
  </si>
  <si>
    <t>=NF($B223,"Blocked")</t>
  </si>
  <si>
    <t>=NF($B224,"Blocked")</t>
  </si>
  <si>
    <t>=NF($B225,"Blocked")</t>
  </si>
  <si>
    <t>=NF($B226,"Blocked")</t>
  </si>
  <si>
    <t>=NF($B227,"Blocked")</t>
  </si>
  <si>
    <t>=NF($B228,"Blocked")</t>
  </si>
  <si>
    <t>=NF($B229,"Blocked")</t>
  </si>
  <si>
    <t>=NF($B230,"Blocked")</t>
  </si>
  <si>
    <t>=NF($B231,"Blocked")</t>
  </si>
  <si>
    <t>=NF($B232,"Blocked")</t>
  </si>
  <si>
    <t>=NF($B233,"Blocked")</t>
  </si>
  <si>
    <t>=NF($B234,"Blocked")</t>
  </si>
  <si>
    <t>=NF($B235,"Blocked")</t>
  </si>
  <si>
    <t>=NF($B236,"Blocked")</t>
  </si>
  <si>
    <t>=NF($B237,"Blocked")</t>
  </si>
  <si>
    <t>=NF($B238,"Blocked")</t>
  </si>
  <si>
    <t>=NF($B239,"Blocked")</t>
  </si>
  <si>
    <t>=NF($B240,"Blocked")</t>
  </si>
  <si>
    <t>=NF($B241,"Blocked")</t>
  </si>
  <si>
    <t>=NF($B242,"Blocked")</t>
  </si>
  <si>
    <t>=NF($B243,"Blocked")</t>
  </si>
  <si>
    <t>=NF($B244,"Blocked")</t>
  </si>
  <si>
    <t>=NF($B245,"Blocked")</t>
  </si>
  <si>
    <t>=NF($B246,"Blocked")</t>
  </si>
  <si>
    <t>=NF($B247,"Blocked")</t>
  </si>
  <si>
    <t>=NF($B248,"Blocked")</t>
  </si>
  <si>
    <t>=NF($B249,"Blocked")</t>
  </si>
  <si>
    <t>=NF($B250,"Blocked")</t>
  </si>
  <si>
    <t>=NF($B251,"Blocked")</t>
  </si>
  <si>
    <t>=NF($B252,"Blocked")</t>
  </si>
  <si>
    <t>=NF($B253,"Blocked")</t>
  </si>
  <si>
    <t>=NF($B254,"Blocked")</t>
  </si>
  <si>
    <t>=NF($B255,"Blocked")</t>
  </si>
  <si>
    <t>=NF($B256,"Blocked")</t>
  </si>
  <si>
    <t>=NF($B257,"Blocked")</t>
  </si>
  <si>
    <t>=NF($B258,"Blocked")</t>
  </si>
  <si>
    <t>=NF($B259,"Blocked")</t>
  </si>
  <si>
    <t>=NF($B260,"Blocked")</t>
  </si>
  <si>
    <t>=NF($B261,"Blocked")</t>
  </si>
  <si>
    <t>=NF($B262,"Blocked")</t>
  </si>
  <si>
    <t>=NF($B263,"Blocked")</t>
  </si>
  <si>
    <t>=NF($B264,"Blocked")</t>
  </si>
  <si>
    <t>=NF($B265,"Blocked")</t>
  </si>
  <si>
    <t>=NF($B266,"Blocked")</t>
  </si>
  <si>
    <t>=NF($B267,"Blocked")</t>
  </si>
  <si>
    <t>=NF($B268,"Blocked")</t>
  </si>
  <si>
    <t>=NF($B269,"Blocked")</t>
  </si>
  <si>
    <t>=NF($B270,"Blocked")</t>
  </si>
  <si>
    <t>=NF($B271,"Blocked")</t>
  </si>
  <si>
    <t>=NF($B272,"Blocked")</t>
  </si>
  <si>
    <t>=NF($B273,"Blocked")</t>
  </si>
  <si>
    <t>=NF($B274,"Blocked")</t>
  </si>
  <si>
    <t>=NF($B275,"Blocked")</t>
  </si>
  <si>
    <t>=NF($B276,"Blocked")</t>
  </si>
  <si>
    <t>=NF($B277,"Blocked")</t>
  </si>
  <si>
    <t>=NF($B278,"Blocked")</t>
  </si>
  <si>
    <t>=NF($B279,"Blocked")</t>
  </si>
  <si>
    <t>=NF($B280,"Blocked")</t>
  </si>
  <si>
    <t>=NF($B281,"Blocked")</t>
  </si>
  <si>
    <t>=NF($B282,"Blocked")</t>
  </si>
  <si>
    <t>=NF($B283,"Blocked")</t>
  </si>
  <si>
    <t>=NF($B284,"Blocked")</t>
  </si>
  <si>
    <t>=NF($B285,"Blocked")</t>
  </si>
  <si>
    <t>=NF($B286,"Blocked")</t>
  </si>
  <si>
    <t>=NF($B287,"Blocked")</t>
  </si>
  <si>
    <t>=NF($B288,"Blocked")</t>
  </si>
  <si>
    <t>=NF($B289,"Blocked")</t>
  </si>
  <si>
    <t>=NF($B290,"Blocked")</t>
  </si>
  <si>
    <t>=NF($B291,"Blocked")</t>
  </si>
  <si>
    <t>=NF($B292,"Blocked")</t>
  </si>
  <si>
    <t>=NF($B293,"Blocked")</t>
  </si>
  <si>
    <t>=NF($B294,"Blocked")</t>
  </si>
  <si>
    <t>=NF($B295,"Blocked")</t>
  </si>
  <si>
    <t>=NF($B296,"Blocked")</t>
  </si>
  <si>
    <t>=NF($B297,"Blocked")</t>
  </si>
  <si>
    <t>=NF($B298,"Blocked")</t>
  </si>
  <si>
    <t>=NF($B299,"Blocked")</t>
  </si>
  <si>
    <t>=NF($B300,"Blocked")</t>
  </si>
  <si>
    <t>=NF($B301,"Blocked")</t>
  </si>
  <si>
    <t>=NF($B302,"Blocked")</t>
  </si>
  <si>
    <t>=NF($B303,"Blocked")</t>
  </si>
  <si>
    <t>=NF($B304,"Blocked")</t>
  </si>
  <si>
    <t>=NF($B305,"Blocked")</t>
  </si>
  <si>
    <t>=NF($B306,"Blocked")</t>
  </si>
  <si>
    <t>=NF($B307,"Blocked")</t>
  </si>
  <si>
    <t>=NF($B308,"Blocked")</t>
  </si>
  <si>
    <t>=NF($B309,"Blocked")</t>
  </si>
  <si>
    <t>=NF($B310,"Blocked")</t>
  </si>
  <si>
    <t>=NF($B311,"Blocked")</t>
  </si>
  <si>
    <t>=NF($B312,"Blocked")</t>
  </si>
  <si>
    <t>=NF($B313,"Blocked")</t>
  </si>
  <si>
    <t>=NF($B314,"Blocked")</t>
  </si>
  <si>
    <t>=NF($B315,"Blocked")</t>
  </si>
  <si>
    <t>=NF($B316,"Blocked")</t>
  </si>
  <si>
    <t>=NF($B317,"Blocked")</t>
  </si>
  <si>
    <t>=NF($B318,"Blocked")</t>
  </si>
  <si>
    <t>=NF($B319,"Blocked")</t>
  </si>
  <si>
    <t>=NF($B320,"Blocked")</t>
  </si>
  <si>
    <t>=NF($B321,"Blocked")</t>
  </si>
  <si>
    <t>=NF($B322,"Blocked")</t>
  </si>
  <si>
    <t>=NF($B323,"Blocked")</t>
  </si>
  <si>
    <t>=NF($B324,"Blocked")</t>
  </si>
  <si>
    <t>=NF($B325,"Blocked")</t>
  </si>
  <si>
    <t>=NF($B326,"Blocked")</t>
  </si>
  <si>
    <t>=NF($B327,"Blocked")</t>
  </si>
  <si>
    <t>=NF($B328,"Blocked")</t>
  </si>
  <si>
    <t>=NF($B329,"Blocked")</t>
  </si>
  <si>
    <t>=NF($B330,"Blocked")</t>
  </si>
  <si>
    <t>=NF($B331,"Blocked")</t>
  </si>
  <si>
    <t>=NF($B332,"Blocked")</t>
  </si>
  <si>
    <t>=NF($B333,"Blocked")</t>
  </si>
  <si>
    <t>=NF($B334,"Blocked")</t>
  </si>
  <si>
    <t>=NF($B335,"Blocked")</t>
  </si>
  <si>
    <t>=NF($B336,"Blocked")</t>
  </si>
  <si>
    <t>=NF($B337,"Blocked")</t>
  </si>
  <si>
    <t>=NF($B338,"Blocked")</t>
  </si>
  <si>
    <t>=NF($B339,"Blocked")</t>
  </si>
  <si>
    <t>=NF($B340,"Blocked")</t>
  </si>
  <si>
    <t>=NF($B341,"Blocked")</t>
  </si>
  <si>
    <t>=NF($B342,"Blocked")</t>
  </si>
  <si>
    <t>=NF($B343,"Blocked")</t>
  </si>
  <si>
    <t>=NF($B344,"Blocked")</t>
  </si>
  <si>
    <t>=NF($B345,"Blocked")</t>
  </si>
  <si>
    <t>=NF($B346,"Blocked")</t>
  </si>
  <si>
    <t>=NF($B347,"Blocked")</t>
  </si>
  <si>
    <t>=NF($B348,"Blocked")</t>
  </si>
  <si>
    <t>=NF($B349,"Blocked")</t>
  </si>
  <si>
    <t>=NF($B350,"Blocked")</t>
  </si>
  <si>
    <t>=NF($B351,"Blocked")</t>
  </si>
  <si>
    <t>=NF($B352,"Blocked")</t>
  </si>
  <si>
    <t>=NF($B353,"Blocked")</t>
  </si>
  <si>
    <t>=NF($B354,"Blocked")</t>
  </si>
  <si>
    <t>=NF($B355,"Blocked")</t>
  </si>
  <si>
    <t>=NF($B356,"Blocked")</t>
  </si>
  <si>
    <t>=NF($B357,"Blocked")</t>
  </si>
  <si>
    <t>=NF($B358,"Blocked")</t>
  </si>
  <si>
    <t>=NF($B359,"Blocked")</t>
  </si>
  <si>
    <t>=NF($B360,"Blocked")</t>
  </si>
  <si>
    <t>=NF($B361,"Blocked")</t>
  </si>
  <si>
    <t>=NF($B362,"Blocked")</t>
  </si>
  <si>
    <t>=NF($B363,"Blocked")</t>
  </si>
  <si>
    <t>=NF($B364,"Blocked")</t>
  </si>
  <si>
    <t>=NF($B365,"Blocked")</t>
  </si>
  <si>
    <t>=NF($B366,"Blocked")</t>
  </si>
  <si>
    <t>=NF($B367,"Blocked")</t>
  </si>
  <si>
    <t>=NF($B368,"Blocked")</t>
  </si>
  <si>
    <t>=NF($B369,"Blocked")</t>
  </si>
  <si>
    <t>=NF($B370,"Blocked")</t>
  </si>
  <si>
    <t>=NF($B371,"Blocked")</t>
  </si>
  <si>
    <t>=NF($B372,"Blocked")</t>
  </si>
  <si>
    <t>=NF($B373,"Blocked")</t>
  </si>
  <si>
    <t>=NF($B374,"Blocked")</t>
  </si>
  <si>
    <t>=NF($B375,"Blocked")</t>
  </si>
  <si>
    <t>=NF($B376,"Blocked")</t>
  </si>
  <si>
    <t>=NF($B377,"Blocked")</t>
  </si>
  <si>
    <t>=NF($B378,"Blocked")</t>
  </si>
  <si>
    <t>=NF($B379,"Blocked")</t>
  </si>
  <si>
    <t>=NF($B380,"Blocked")</t>
  </si>
  <si>
    <t>=NF($B381,"Blocked")</t>
  </si>
  <si>
    <t>=NF($B382,"Blocked")</t>
  </si>
  <si>
    <t>=NF($B383,"Blocked")</t>
  </si>
  <si>
    <t>=NF($B384,"Blocked")</t>
  </si>
  <si>
    <t>=NF($B385,"Blocked")</t>
  </si>
  <si>
    <t>=NF($B386,"Blocked")</t>
  </si>
  <si>
    <t>=NF($B387,"Blocked")</t>
  </si>
  <si>
    <t>=NF($B388,"Blocked")</t>
  </si>
  <si>
    <t>=NF($B389,"Blocked")</t>
  </si>
  <si>
    <t>=NF($B390,"Blocked")</t>
  </si>
  <si>
    <t>=NF($B391,"Blocked")</t>
  </si>
  <si>
    <t>=NF($B392,"Blocked")</t>
  </si>
  <si>
    <t>=NF($B393,"Blocked")</t>
  </si>
  <si>
    <t>=NF($B394,"Blocked")</t>
  </si>
  <si>
    <t>=NF($B395,"Blocked")</t>
  </si>
  <si>
    <t>=NF($B396,"Blocked")</t>
  </si>
  <si>
    <t>=NF($B397,"Blocked")</t>
  </si>
  <si>
    <t>=NF($B398,"Blocked")</t>
  </si>
  <si>
    <t>=NF($B399,"Blocked")</t>
  </si>
  <si>
    <t>=NF($B400,"Blocked")</t>
  </si>
  <si>
    <t>=NF($B401,"Blocked")</t>
  </si>
  <si>
    <t>=NF($B402,"Blocked")</t>
  </si>
  <si>
    <t>=NF($B403,"Blocked")</t>
  </si>
  <si>
    <t>=NF($B404,"Blocked")</t>
  </si>
  <si>
    <t>=NF($B405,"Blocked")</t>
  </si>
  <si>
    <t>=NF($B406,"Blocked")</t>
  </si>
  <si>
    <t>=NF($B407,"Blocked")</t>
  </si>
  <si>
    <t>=NF($B408,"Blocked")</t>
  </si>
  <si>
    <t>=NF($B409,"Blocked")</t>
  </si>
  <si>
    <t>=NF($B410,"Blocked")</t>
  </si>
  <si>
    <t>=NF($B411,"Blocked")</t>
  </si>
  <si>
    <t>=NF($B412,"Blocked")</t>
  </si>
  <si>
    <t>=NF($B413,"Blocked")</t>
  </si>
  <si>
    <t>=NF($B414,"Blocked")</t>
  </si>
  <si>
    <t>=NF($B415,"Blocked")</t>
  </si>
  <si>
    <t>=NF($B416,"Blocked")</t>
  </si>
  <si>
    <t>=NF($B417,"Blocked")</t>
  </si>
  <si>
    <t>=NF($B418,"Blocked")</t>
  </si>
  <si>
    <t>=NF($B419,"Blocked")</t>
  </si>
  <si>
    <t>=NF($B420,"Blocked")</t>
  </si>
  <si>
    <t>=NF($B421,"Blocked")</t>
  </si>
  <si>
    <t>=NF($B422,"Blocked")</t>
  </si>
  <si>
    <t>=NF($B423,"Blocked")</t>
  </si>
  <si>
    <t>=NF($B424,"Blocked")</t>
  </si>
  <si>
    <t>=NF($B425,"Blocked")</t>
  </si>
  <si>
    <t>=NF($B426,"Blocked")</t>
  </si>
  <si>
    <t>=NF($B427,"Blocked")</t>
  </si>
  <si>
    <t>=NF($B428,"Blocked")</t>
  </si>
  <si>
    <t>=NF($B429,"Blocked")</t>
  </si>
  <si>
    <t>=NF($B430,"Blocked")</t>
  </si>
  <si>
    <t>=NF($B431,"Blocked")</t>
  </si>
  <si>
    <t>=NF($B432,"Blocked")</t>
  </si>
  <si>
    <t>=NF($B433,"Blocked")</t>
  </si>
  <si>
    <t>=NF($B434,"Blocked")</t>
  </si>
  <si>
    <t>=NF($B435,"Blocked")</t>
  </si>
  <si>
    <t>=NF($B436,"Blocked")</t>
  </si>
  <si>
    <t>=NF($B437,"Blocked")</t>
  </si>
  <si>
    <t>=NF($B438,"Blocked")</t>
  </si>
  <si>
    <t>=NF($B439,"Blocked")</t>
  </si>
  <si>
    <t>=NF($B440,"Blocked")</t>
  </si>
  <si>
    <t>=NF($B441,"Blocked")</t>
  </si>
  <si>
    <t>=NF($B442,"Blocked")</t>
  </si>
  <si>
    <t>=NF($B443,"Blocked")</t>
  </si>
  <si>
    <t>=NF($B444,"Blocked")</t>
  </si>
  <si>
    <t>=NF($B445,"Blocked")</t>
  </si>
  <si>
    <t>=NF($B446,"Blocked")</t>
  </si>
  <si>
    <t>=NF($B447,"Blocked")</t>
  </si>
  <si>
    <t>=NF($B448,"Blocked")</t>
  </si>
  <si>
    <t>=NF($B449,"Blocked")</t>
  </si>
  <si>
    <t>=NF($B450,"Blocked")</t>
  </si>
  <si>
    <t>=NF($B451,"Blocked")</t>
  </si>
  <si>
    <t>=NF($B452,"Blocked")</t>
  </si>
  <si>
    <t>=NF($B453,"Blocked")</t>
  </si>
  <si>
    <t>=NF($B454,"Blocked")</t>
  </si>
  <si>
    <t>=NF($B455,"Blocked")</t>
  </si>
  <si>
    <t>=NF($B456,"Blocked")</t>
  </si>
  <si>
    <t>=NF($B457,"Blocked")</t>
  </si>
  <si>
    <t>=NF($B458,"Blocked")</t>
  </si>
  <si>
    <t>=NF($B459,"Blocked")</t>
  </si>
  <si>
    <t>=NF($B460,"Blocked")</t>
  </si>
  <si>
    <t>=NF($B461,"Blocked")</t>
  </si>
  <si>
    <t>=NF($B462,"Blocked")</t>
  </si>
  <si>
    <t>=NF($B463,"Blocked")</t>
  </si>
  <si>
    <t>=NF($B464,"Blocked")</t>
  </si>
  <si>
    <t>=NF($B465,"Blocked")</t>
  </si>
  <si>
    <t>=NF($B466,"Blocked")</t>
  </si>
  <si>
    <t>=NF($B467,"Blocked")</t>
  </si>
  <si>
    <t>=NF($B468,"Blocked")</t>
  </si>
  <si>
    <t>=NF($B469,"Blocked")</t>
  </si>
  <si>
    <t>=NF($B470,"Blocked")</t>
  </si>
  <si>
    <t>=NF($B471,"Blocked")</t>
  </si>
  <si>
    <t>=NF($B472,"Blocked")</t>
  </si>
  <si>
    <t>=NF($B473,"Blocked")</t>
  </si>
  <si>
    <t>=NF($B474,"Blocked")</t>
  </si>
  <si>
    <t>=NF($B475,"Blocked")</t>
  </si>
  <si>
    <t>=NF($B476,"Blocked")</t>
  </si>
  <si>
    <t>=NF($B477,"Blocked")</t>
  </si>
  <si>
    <t>=NF($B478,"Blocked")</t>
  </si>
  <si>
    <t>=NF($B479,"Blocked")</t>
  </si>
  <si>
    <t>=NF($B480,"Blocked")</t>
  </si>
  <si>
    <t>=NF($B481,"Blocked")</t>
  </si>
  <si>
    <t>=NF($B482,"Blocked")</t>
  </si>
  <si>
    <t>=NF($B483,"Blocked")</t>
  </si>
  <si>
    <t>=NF($B484,"Blocked")</t>
  </si>
  <si>
    <t>=NF($B485,"Blocked")</t>
  </si>
  <si>
    <t>=NF($B486,"Blocked")</t>
  </si>
  <si>
    <t>=NF($B487,"Blocked")</t>
  </si>
  <si>
    <t>=NF($B488,"Blocked")</t>
  </si>
  <si>
    <t>=NF($B489,"Blocked")</t>
  </si>
  <si>
    <t>=NF($B490,"Blocked")</t>
  </si>
  <si>
    <t>=NF($B491,"Blocked")</t>
  </si>
  <si>
    <t>=NF($B492,"Blocked")</t>
  </si>
  <si>
    <t>=NF($B493,"Blocked")</t>
  </si>
  <si>
    <t>=NF($B494,"Blocked")</t>
  </si>
  <si>
    <t>=NF($B495,"Blocked")</t>
  </si>
  <si>
    <t>=NF($B496,"Blocked")</t>
  </si>
  <si>
    <t>=NF($B497,"Blocked")</t>
  </si>
  <si>
    <t>=NF($B498,"Blocked")</t>
  </si>
  <si>
    <t>=NF($B499,"Blocked")</t>
  </si>
  <si>
    <t>=NF($B500,"Blocked")</t>
  </si>
  <si>
    <t>=NF($B501,"Blocked")</t>
  </si>
  <si>
    <t>=NF($B502,"Blocked")</t>
  </si>
  <si>
    <t>=NF($B503,"Blocked")</t>
  </si>
  <si>
    <t>=NF($B504,"Blocked")</t>
  </si>
  <si>
    <t>=NF($B505,"Blocked")</t>
  </si>
  <si>
    <t>=NF($B506,"Blocked")</t>
  </si>
  <si>
    <t>=NF($B507,"Blocked")</t>
  </si>
  <si>
    <t>=NF($B508,"Blocked")</t>
  </si>
  <si>
    <t>=NF($B509,"Blocked")</t>
  </si>
  <si>
    <t>=NF($B510,"Blocked")</t>
  </si>
  <si>
    <t>=NF($B511,"Blocked")</t>
  </si>
  <si>
    <t>=NF($B512,"Blocked")</t>
  </si>
  <si>
    <t>=NF($B513,"Blocked")</t>
  </si>
  <si>
    <t>=NF($B514,"Blocked")</t>
  </si>
  <si>
    <t>=NF($B515,"Blocked")</t>
  </si>
  <si>
    <t>=NF($B516,"Blocked")</t>
  </si>
  <si>
    <t>=NF($B517,"Blocked")</t>
  </si>
  <si>
    <t>=NF($B518,"Blocked")</t>
  </si>
  <si>
    <t>=NF($B519,"Blocked")</t>
  </si>
  <si>
    <t>=NF($B520,"Blocked")</t>
  </si>
  <si>
    <t>=NF($B521,"Blocked")</t>
  </si>
  <si>
    <t>=NF($B522,"Blocked")</t>
  </si>
  <si>
    <t>=NF($B523,"Blocked")</t>
  </si>
  <si>
    <t>=NF($B524,"Blocked")</t>
  </si>
  <si>
    <t>=NF($B525,"Blocked")</t>
  </si>
  <si>
    <t>=NF($B526,"Blocked")</t>
  </si>
  <si>
    <t>=NF($B527,"Blocked")</t>
  </si>
  <si>
    <t>=NF($B528,"Blocked")</t>
  </si>
  <si>
    <t>=NF($B529,"Blocked")</t>
  </si>
  <si>
    <t>=NF($B530,"Blocked")</t>
  </si>
  <si>
    <t>=NF($B531,"Blocked")</t>
  </si>
  <si>
    <t>=NF($B532,"Blocked")</t>
  </si>
  <si>
    <t>=NF($B533,"Blocked")</t>
  </si>
  <si>
    <t>=NF($B534,"Blocked")</t>
  </si>
  <si>
    <t>=NF($B535,"Blocked")</t>
  </si>
  <si>
    <t>=NF($B536,"Blocked")</t>
  </si>
  <si>
    <t>=NF($B537,"Blocked")</t>
  </si>
  <si>
    <t>=NF($B538,"Blocked")</t>
  </si>
  <si>
    <t>=NF($B539,"Blocked")</t>
  </si>
  <si>
    <t>=NF($B540,"Blocked")</t>
  </si>
  <si>
    <t>=NF($B541,"Blocked")</t>
  </si>
  <si>
    <t>=NF($B542,"Blocked")</t>
  </si>
  <si>
    <t>=NF($B543,"Blocked")</t>
  </si>
  <si>
    <t>=NF($B544,"Blocked")</t>
  </si>
  <si>
    <t>=NF($B545,"Blocked")</t>
  </si>
  <si>
    <t>=NF($B546,"Blocked")</t>
  </si>
  <si>
    <t>=NF($B547,"Blocked")</t>
  </si>
  <si>
    <t>=NF($B548,"Blocked")</t>
  </si>
  <si>
    <t>=NF($B549,"Blocked")</t>
  </si>
  <si>
    <t>=NF($B550,"Blocked")</t>
  </si>
  <si>
    <t>=NF($B551,"Blocked")</t>
  </si>
  <si>
    <t>=NF($B552,"Blocked")</t>
  </si>
  <si>
    <t>=NF($B553,"Blocked")</t>
  </si>
  <si>
    <t>=NF($B554,"Blocked")</t>
  </si>
  <si>
    <t>=NF($B555,"Blocked")</t>
  </si>
  <si>
    <t>=NF($B556,"Blocked")</t>
  </si>
  <si>
    <t>=NF($B557,"Blocked")</t>
  </si>
  <si>
    <t>=NF($B558,"Blocked")</t>
  </si>
  <si>
    <t>=NF($B559,"Blocked")</t>
  </si>
  <si>
    <t>=NF($B560,"Blocked")</t>
  </si>
  <si>
    <t>=NF($B561,"Blocked")</t>
  </si>
  <si>
    <t>=NF($B562,"Blocked")</t>
  </si>
  <si>
    <t>=NF($B563,"Blocked")</t>
  </si>
  <si>
    <t>=NF($B564,"Blocked")</t>
  </si>
  <si>
    <t>=NF($B565,"Blocked")</t>
  </si>
  <si>
    <t>=NF($B566,"Blocked")</t>
  </si>
  <si>
    <t>=NF($B567,"Blocked")</t>
  </si>
  <si>
    <t>=NF($B568,"Blocked")</t>
  </si>
  <si>
    <t>=NF($B569,"Blocked")</t>
  </si>
  <si>
    <t>=NF($B570,"Blocked")</t>
  </si>
  <si>
    <t>=NF($B571,"Blocked")</t>
  </si>
  <si>
    <t>=NF($B572,"Blocked")</t>
  </si>
  <si>
    <t>=NF($B573,"Blocked")</t>
  </si>
  <si>
    <t>=NF($B574,"Blocked")</t>
  </si>
  <si>
    <t>=NF($B575,"Blocked")</t>
  </si>
  <si>
    <t>=NF($B576,"Blocked")</t>
  </si>
  <si>
    <t>=NF($B577,"Blocked")</t>
  </si>
  <si>
    <t>=NF($B578,"Blocked")</t>
  </si>
  <si>
    <t>=NF($B579,"Blocked")</t>
  </si>
  <si>
    <t>=NF($B580,"Blocked")</t>
  </si>
  <si>
    <t>=NF($B581,"Blocked")</t>
  </si>
  <si>
    <t>=NF($B582,"Blocked")</t>
  </si>
  <si>
    <t>=NF($B583,"Blocked")</t>
  </si>
  <si>
    <t>=NF($B584,"Blocked")</t>
  </si>
  <si>
    <t>=NF($B585,"Blocked")</t>
  </si>
  <si>
    <t>=NF($B586,"Blocked")</t>
  </si>
  <si>
    <t>=NF($B587,"Blocked")</t>
  </si>
  <si>
    <t>=NF($B588,"Blocked")</t>
  </si>
  <si>
    <t>=NF($B589,"Blocked")</t>
  </si>
  <si>
    <t>=NF($B590,"Blocked")</t>
  </si>
  <si>
    <t>=NF($B591,"Blocked")</t>
  </si>
  <si>
    <t>=NF($B592,"Blocked")</t>
  </si>
  <si>
    <t>=NF($B593,"Blocked")</t>
  </si>
  <si>
    <t>=NF($B594,"Blocked")</t>
  </si>
  <si>
    <t>=NF($B595,"Blocked")</t>
  </si>
  <si>
    <t>=NF($B596,"Blocked")</t>
  </si>
  <si>
    <t>=NF($B597,"Blocked")</t>
  </si>
  <si>
    <t>=NF($B598,"Blocked")</t>
  </si>
  <si>
    <t>=NF($B599,"Blocked")</t>
  </si>
  <si>
    <t>=NF($B600,"Blocked")</t>
  </si>
  <si>
    <t>=NF($B601,"Blocked")</t>
  </si>
  <si>
    <t>=NF($B602,"Blocked")</t>
  </si>
  <si>
    <t>=NF($B603,"Blocked")</t>
  </si>
  <si>
    <t>=NF($B604,"Blocked")</t>
  </si>
  <si>
    <t>=NF($B605,"Blocked")</t>
  </si>
  <si>
    <t>=NF($B606,"Blocked")</t>
  </si>
  <si>
    <t>=NF($B607,"Blocked")</t>
  </si>
  <si>
    <t>=NF($B608,"Blocked")</t>
  </si>
  <si>
    <t>=NF($B609,"Blocked")</t>
  </si>
  <si>
    <t>=NF($B610,"Blocked")</t>
  </si>
  <si>
    <t>=NF($B611,"Blocked")</t>
  </si>
  <si>
    <t>=NF($B612,"Blocked")</t>
  </si>
  <si>
    <t>=NF($B613,"Blocked")</t>
  </si>
  <si>
    <t>=NF($B614,"Blocked")</t>
  </si>
  <si>
    <t>=NF($B615,"Blocked")</t>
  </si>
  <si>
    <t>=NF($B616,"Blocked")</t>
  </si>
  <si>
    <t>=NF($B617,"Blocked")</t>
  </si>
  <si>
    <t>=NF($B618,"Blocked")</t>
  </si>
  <si>
    <t>=NF($B619,"Blocked")</t>
  </si>
  <si>
    <t>=NF($B620,"Blocked")</t>
  </si>
  <si>
    <t>=NF($B621,"Blocked")</t>
  </si>
  <si>
    <t>=NF($B622,"Blocked")</t>
  </si>
  <si>
    <t>=NF($B623,"Blocked")</t>
  </si>
  <si>
    <t>=NF($B624,"Blocked")</t>
  </si>
  <si>
    <t>=NF($B625,"Blocked")</t>
  </si>
  <si>
    <t>=NF($B626,"Blocked")</t>
  </si>
  <si>
    <t>=NF($B627,"Blocked")</t>
  </si>
  <si>
    <t>=NF($B628,"Blocked")</t>
  </si>
  <si>
    <t>=NF($B629,"Blocked")</t>
  </si>
  <si>
    <t>=NF($B630,"Blocked")</t>
  </si>
  <si>
    <t>=NF($B631,"Blocked")</t>
  </si>
  <si>
    <t>=NF($B632,"Blocked")</t>
  </si>
  <si>
    <t>=NF($B633,"Blocked")</t>
  </si>
  <si>
    <t>=NF($B634,"Blocked")</t>
  </si>
  <si>
    <t>=NF($B635,"Blocked")</t>
  </si>
  <si>
    <t>=NF($B636,"Blocked")</t>
  </si>
  <si>
    <t>=NF($B637,"Blocked")</t>
  </si>
  <si>
    <t>=NF($B638,"Blocked")</t>
  </si>
  <si>
    <t>=NF($B639,"Blocked")</t>
  </si>
  <si>
    <t>=NF($B640,"Blocked")</t>
  </si>
  <si>
    <t>=NF($B641,"Blocked")</t>
  </si>
  <si>
    <t>=NF($B642,"Blocked")</t>
  </si>
  <si>
    <t>=NF($B643,"Blocked")</t>
  </si>
  <si>
    <t>=NF($B644,"Blocked")</t>
  </si>
  <si>
    <t>=NF($B645,"Blocked")</t>
  </si>
  <si>
    <t>=NF($B646,"Blocked")</t>
  </si>
  <si>
    <t>=NF($B647,"Blocked")</t>
  </si>
  <si>
    <t>=NF($B648,"Blocked")</t>
  </si>
  <si>
    <t>=NF($B649,"Blocked")</t>
  </si>
  <si>
    <t>=NF($B650,"Blocked")</t>
  </si>
  <si>
    <t>=NF($B651,"Blocked")</t>
  </si>
  <si>
    <t>=NF($B652,"Blocked")</t>
  </si>
  <si>
    <t>=NF($B653,"Blocked")</t>
  </si>
  <si>
    <t>=NF($B654,"Blocked")</t>
  </si>
  <si>
    <t>=NF($B655,"Blocked")</t>
  </si>
  <si>
    <t>=NF($B656,"Blocked")</t>
  </si>
  <si>
    <t>=NF($B657,"Blocked")</t>
  </si>
  <si>
    <t>=NF($B658,"Blocked")</t>
  </si>
  <si>
    <t>=NF($B659,"Blocked")</t>
  </si>
  <si>
    <t>=NF($B660,"Blocked")</t>
  </si>
  <si>
    <t>=NF($B661,"Blocked")</t>
  </si>
  <si>
    <t>=NF($B662,"Blocked")</t>
  </si>
  <si>
    <t>=NF($B663,"Blocked")</t>
  </si>
  <si>
    <t>=NF($B664,"Blocked")</t>
  </si>
  <si>
    <t>=NF($B665,"Blocked")</t>
  </si>
  <si>
    <t>=NF($B666,"Blocked")</t>
  </si>
  <si>
    <t>=NF($B667,"Blocked")</t>
  </si>
  <si>
    <t>=NF($B668,"Blocked")</t>
  </si>
  <si>
    <t>=NF($B669,"Blocked")</t>
  </si>
  <si>
    <t>=NF($B670,"Blocked")</t>
  </si>
  <si>
    <t>=NF($B671,"Blocked")</t>
  </si>
  <si>
    <t>=NF($B672,"Blocked")</t>
  </si>
  <si>
    <t>=NF($B673,"Blocked")</t>
  </si>
  <si>
    <t>=NF($B674,"Blocked")</t>
  </si>
  <si>
    <t>=NF($B675,"Blocked")</t>
  </si>
  <si>
    <t>=NF($B676,"Blocked")</t>
  </si>
  <si>
    <t>=NF($B677,"Blocked")</t>
  </si>
  <si>
    <t>=NF($B678,"Blocked")</t>
  </si>
  <si>
    <t>=NF($B679,"Blocked")</t>
  </si>
  <si>
    <t>=NF($B680,"Blocked")</t>
  </si>
  <si>
    <t>=NF($B681,"Blocked")</t>
  </si>
  <si>
    <t>=NF($B682,"Blocked")</t>
  </si>
  <si>
    <t>=NF($B683,"Blocked")</t>
  </si>
  <si>
    <t>=NF($B684,"Blocked")</t>
  </si>
  <si>
    <t>=NF($B685,"Blocked")</t>
  </si>
  <si>
    <t>=NF($B686,"Blocked")</t>
  </si>
  <si>
    <t>=NF($B687,"Blocked")</t>
  </si>
  <si>
    <t>=NF($B688,"Blocked")</t>
  </si>
  <si>
    <t>=NF($B689,"Blocked")</t>
  </si>
  <si>
    <t>=NF($B690,"Blocked")</t>
  </si>
  <si>
    <t>=NF($B691,"Blocked")</t>
  </si>
  <si>
    <t>=NF($B692,"Blocked")</t>
  </si>
  <si>
    <t>=NF($B693,"Blocked")</t>
  </si>
  <si>
    <t>=NF($B694,"Blocked")</t>
  </si>
  <si>
    <t>=NF($B695,"Blocked")</t>
  </si>
  <si>
    <t>=NF($B696,"Blocked")</t>
  </si>
  <si>
    <t>=NF($B697,"Blocked")</t>
  </si>
  <si>
    <t>=NF($B698,"Blocked")</t>
  </si>
  <si>
    <t>=NF($B699,"Blocked")</t>
  </si>
  <si>
    <t>=NF($B700,"Blocked")</t>
  </si>
  <si>
    <t>=NF($B701,"Blocked")</t>
  </si>
  <si>
    <t>=NF($B702,"Blocked")</t>
  </si>
  <si>
    <t>=NF($B703,"Blocked")</t>
  </si>
  <si>
    <t>=NF($B704,"Blocked")</t>
  </si>
  <si>
    <t>=NF($B705,"Blocked")</t>
  </si>
  <si>
    <t>=NF($B706,"Blocked")</t>
  </si>
  <si>
    <t>=NF($B707,"Blocked")</t>
  </si>
  <si>
    <t>=NF($B708,"Blocked")</t>
  </si>
  <si>
    <t>=NF($B709,"Blocked")</t>
  </si>
  <si>
    <t>=NF($B710,"Blocked")</t>
  </si>
  <si>
    <t>=NF($B711,"Blocked")</t>
  </si>
  <si>
    <t>=NF($B712,"Blocked")</t>
  </si>
  <si>
    <t>=NF($B713,"Blocked")</t>
  </si>
  <si>
    <t>=NF($B714,"Blocked")</t>
  </si>
  <si>
    <t>=NF($B715,"Blocked")</t>
  </si>
  <si>
    <t>=NF($B716,"Blocked")</t>
  </si>
  <si>
    <t>=NF($B717,"Blocked")</t>
  </si>
  <si>
    <t>=NF($B718,"Blocked")</t>
  </si>
  <si>
    <t>=NF($B719,"Blocked")</t>
  </si>
  <si>
    <t>=NF($B720,"Blocked")</t>
  </si>
  <si>
    <t>=NF($B721,"Blocked")</t>
  </si>
  <si>
    <t>=NF($B722,"Blocked")</t>
  </si>
  <si>
    <t>=NF($B723,"Blocked")</t>
  </si>
  <si>
    <t>=NF($B724,"Blocked")</t>
  </si>
  <si>
    <t>=NF($B725,"Blocked")</t>
  </si>
  <si>
    <t>=NF($B726,"Blocked")</t>
  </si>
  <si>
    <t>=NF($B727,"Blocked")</t>
  </si>
  <si>
    <t>=NF($B728,"Blocked")</t>
  </si>
  <si>
    <t>=NF($B729,"Blocked")</t>
  </si>
  <si>
    <t>=NF($B730,"Blocked")</t>
  </si>
  <si>
    <t>=NF($B731,"Blocked")</t>
  </si>
  <si>
    <t>=NF($B732,"Blocked")</t>
  </si>
  <si>
    <t>=NF($B733,"Blocked")</t>
  </si>
  <si>
    <t>=NF($B734,"Blocked")</t>
  </si>
  <si>
    <t>=NF($B735,"Blocked")</t>
  </si>
  <si>
    <t>=NF($B736,"Blocked")</t>
  </si>
  <si>
    <t>=NF($B737,"Blocked")</t>
  </si>
  <si>
    <t>=NF($B738,"Blocked")</t>
  </si>
  <si>
    <t>=NF($B739,"Blocked")</t>
  </si>
  <si>
    <t>=NF($B740,"Blocked")</t>
  </si>
  <si>
    <t>=NF($B741,"Blocked")</t>
  </si>
  <si>
    <t>=NF($B742,"Blocked")</t>
  </si>
  <si>
    <t>=NF($B743,"Blocked")</t>
  </si>
  <si>
    <t>=NF($B744,"Blocked")</t>
  </si>
  <si>
    <t>=NF($B745,"Blocked")</t>
  </si>
  <si>
    <t>=NF($B746,"Blocked")</t>
  </si>
  <si>
    <t>=NF($B747,"Blocked")</t>
  </si>
  <si>
    <t>=NF($B748,"Blocked")</t>
  </si>
  <si>
    <t>=NF($B749,"Blocked")</t>
  </si>
  <si>
    <t>=NF($B750,"Blocked")</t>
  </si>
  <si>
    <t>=NF($B751,"Blocked")</t>
  </si>
  <si>
    <t>=NF($B752,"Blocked")</t>
  </si>
  <si>
    <t>=NF($B753,"Blocked")</t>
  </si>
  <si>
    <t>=NF($B754,"Blocked")</t>
  </si>
  <si>
    <t>=NF($B755,"Blocked")</t>
  </si>
  <si>
    <t>=NF($B756,"Blocked")</t>
  </si>
  <si>
    <t>=NF($B757,"Blocked")</t>
  </si>
  <si>
    <t>=NF($B758,"Blocked")</t>
  </si>
  <si>
    <t>=NF($B759,"Blocked")</t>
  </si>
  <si>
    <t>=NF($B760,"Blocked")</t>
  </si>
  <si>
    <t>=NF($B761,"Blocked")</t>
  </si>
  <si>
    <t>=NF($B762,"Blocked")</t>
  </si>
  <si>
    <t>=NF($B763,"Blocked")</t>
  </si>
  <si>
    <t>=NF($B764,"Blocked")</t>
  </si>
  <si>
    <t>=NF($B765,"Blocked")</t>
  </si>
  <si>
    <t>=NF($B766,"Blocked")</t>
  </si>
  <si>
    <t>=NF($B767,"Blocked")</t>
  </si>
  <si>
    <t>=NF($B768,"Blocked")</t>
  </si>
  <si>
    <t>=NF($B769,"Blocked")</t>
  </si>
  <si>
    <t>=NF($B770,"Blocked")</t>
  </si>
  <si>
    <t>=NF($B771,"Blocked")</t>
  </si>
  <si>
    <t>=NF($B772,"Blocked")</t>
  </si>
  <si>
    <t>=NF($B773,"Blocked")</t>
  </si>
  <si>
    <t>=NF($B774,"Blocked")</t>
  </si>
  <si>
    <t>=NF($B775,"Blocked")</t>
  </si>
  <si>
    <t>=NF($B776,"Blocked")</t>
  </si>
  <si>
    <t>=NF($B777,"Blocked")</t>
  </si>
  <si>
    <t>=NF($B778,"Blocked")</t>
  </si>
  <si>
    <t>=NF($B779,"Blocked")</t>
  </si>
  <si>
    <t>=NF($B780,"Blocked")</t>
  </si>
  <si>
    <t>=NF($B781,"Blocked")</t>
  </si>
  <si>
    <t>=NF($B782,"Blocked")</t>
  </si>
  <si>
    <t>=NF($B783,"Blocked")</t>
  </si>
  <si>
    <t>=NF($B784,"Blocked")</t>
  </si>
  <si>
    <t>=NF($B785,"Blocked")</t>
  </si>
  <si>
    <t>=NF($B786,"Blocked")</t>
  </si>
  <si>
    <t>=NF($B787,"Blocked")</t>
  </si>
  <si>
    <t>=NF($B788,"Blocked")</t>
  </si>
  <si>
    <t>=NF($B789,"Blocked")</t>
  </si>
  <si>
    <t>=NF($B790,"Blocked")</t>
  </si>
  <si>
    <t>=NF($B791,"Blocked")</t>
  </si>
  <si>
    <t>=NF($B792,"Blocked")</t>
  </si>
  <si>
    <t>=NF($B793,"Blocked")</t>
  </si>
  <si>
    <t>=NF($B794,"Blocked")</t>
  </si>
  <si>
    <t>=NF($B795,"Blocked")</t>
  </si>
  <si>
    <t>=NF($B796,"Blocked")</t>
  </si>
  <si>
    <t>=NF($B797,"Blocked")</t>
  </si>
  <si>
    <t>=NF($B798,"Blocked")</t>
  </si>
  <si>
    <t>=NF($B799,"Blocked")</t>
  </si>
  <si>
    <t>=NF($B800,"Blocked")</t>
  </si>
  <si>
    <t>=NF($B801,"Blocked")</t>
  </si>
  <si>
    <t>=NF($B802,"Blocked")</t>
  </si>
  <si>
    <t>=NF($B803,"Blocked")</t>
  </si>
  <si>
    <t>=NF($B804,"Blocked")</t>
  </si>
  <si>
    <t>=NF($B805,"Blocked")</t>
  </si>
  <si>
    <t>=NF($B806,"Blocked")</t>
  </si>
  <si>
    <t>=NF($B807,"Blocked")</t>
  </si>
  <si>
    <t>=NF($B808,"Blocked")</t>
  </si>
  <si>
    <t>=NF($B809,"Blocked")</t>
  </si>
  <si>
    <t>=NF($B810,"Blocked")</t>
  </si>
  <si>
    <t>=NF($B811,"Blocked")</t>
  </si>
  <si>
    <t>=NF($B812,"Blocked")</t>
  </si>
  <si>
    <t>=NF($B813,"Blocked")</t>
  </si>
  <si>
    <t>=NF($B814,"Blocked")</t>
  </si>
  <si>
    <t>=NF($B815,"Blocked")</t>
  </si>
  <si>
    <t>=NF($B816,"Blocked")</t>
  </si>
  <si>
    <t>=NF($B817,"Blocked")</t>
  </si>
  <si>
    <t>=NF($B818,"Blocked")</t>
  </si>
  <si>
    <t>=NF($B819,"Blocked")</t>
  </si>
  <si>
    <t>=NF($B820,"Blocked")</t>
  </si>
  <si>
    <t>=NF($B821,"Blocked")</t>
  </si>
  <si>
    <t>=NF($B822,"Blocked")</t>
  </si>
  <si>
    <t>=NF($B823,"Blocked")</t>
  </si>
  <si>
    <t>=NF($B824,"Blocked")</t>
  </si>
  <si>
    <t>=NF($B825,"Blocked")</t>
  </si>
  <si>
    <t>=NF($B826,"Blocked")</t>
  </si>
  <si>
    <t>=NF($B827,"Blocked")</t>
  </si>
  <si>
    <t>=NF($B828,"Blocked")</t>
  </si>
  <si>
    <t>=NF($B829,"Blocked")</t>
  </si>
  <si>
    <t>=NF($B830,"Blocked")</t>
  </si>
  <si>
    <t>=NF($B831,"Blocked")</t>
  </si>
  <si>
    <t>=NF($B832,"Blocked")</t>
  </si>
  <si>
    <t>=NF($B833,"Blocked")</t>
  </si>
  <si>
    <t>=NF($B834,"Blocked")</t>
  </si>
  <si>
    <t>=NF($B835,"Blocked")</t>
  </si>
  <si>
    <t>=NF($B836,"Blocked")</t>
  </si>
  <si>
    <t>=NF($B837,"Blocked")</t>
  </si>
  <si>
    <t>=NF($B838,"Blocked")</t>
  </si>
  <si>
    <t>=NF($B839,"Blocked")</t>
  </si>
  <si>
    <t>=NF($B840,"Blocked")</t>
  </si>
  <si>
    <t>=NF($B841,"Blocked")</t>
  </si>
  <si>
    <t>=NF($B842,"Blocked")</t>
  </si>
  <si>
    <t>=NF($B843,"Blocked")</t>
  </si>
  <si>
    <t>=NF($B844,"Blocked")</t>
  </si>
  <si>
    <t>=NF($B845,"Blocked")</t>
  </si>
  <si>
    <t>=NF($B846,"Blocked")</t>
  </si>
  <si>
    <t>=NF($B847,"Blocked")</t>
  </si>
  <si>
    <t>=NF($B848,"Blocked")</t>
  </si>
  <si>
    <t>=NF($B849,"Blocked")</t>
  </si>
  <si>
    <t>=NF($B850,"Blocked")</t>
  </si>
  <si>
    <t>=NF($B851,"Blocked")</t>
  </si>
  <si>
    <t>=NF($B852,"Blocked")</t>
  </si>
  <si>
    <t>=NF($B853,"Blocked")</t>
  </si>
  <si>
    <t>=NF($B854,"Blocked")</t>
  </si>
  <si>
    <t>=NF($B855,"Blocked")</t>
  </si>
  <si>
    <t>=NF($B856,"Blocked")</t>
  </si>
  <si>
    <t>=NF($B857,"Blocked")</t>
  </si>
  <si>
    <t>=NF($B858,"Blocked")</t>
  </si>
  <si>
    <t>=NF($B859,"Blocked")</t>
  </si>
  <si>
    <t>=NF($B860,"Blocked")</t>
  </si>
  <si>
    <t>=NF($B861,"Blocked")</t>
  </si>
  <si>
    <t>=NF($B862,"Blocked")</t>
  </si>
  <si>
    <t>=NF($B863,"Blocked")</t>
  </si>
  <si>
    <t>=NF($B864,"Blocked")</t>
  </si>
  <si>
    <t>=NF($B865,"Blocked")</t>
  </si>
  <si>
    <t>=NF($B866,"Blocked")</t>
  </si>
  <si>
    <t>=NF($B867,"Blocked")</t>
  </si>
  <si>
    <t>=NF($B868,"Blocked")</t>
  </si>
  <si>
    <t>=NF($B869,"Blocked")</t>
  </si>
  <si>
    <t>=NF($B870,"Blocked")</t>
  </si>
  <si>
    <t>=NF($B871,"Blocked")</t>
  </si>
  <si>
    <t>=NF($B872,"Blocked")</t>
  </si>
  <si>
    <t>=NF($B873,"Blocked")</t>
  </si>
  <si>
    <t>=NF($B874,"Blocked")</t>
  </si>
  <si>
    <t>=NF($B875,"Blocked")</t>
  </si>
  <si>
    <t>=NF($B876,"Blocked")</t>
  </si>
  <si>
    <t>=NF($B877,"Blocked")</t>
  </si>
  <si>
    <t>=NF($B878,"Blocked")</t>
  </si>
  <si>
    <t>=NF($B879,"Blocked")</t>
  </si>
  <si>
    <t>=NF($B880,"Blocked")</t>
  </si>
  <si>
    <t>=NF($B881,"Blocked")</t>
  </si>
  <si>
    <t>=NF($B882,"Blocked")</t>
  </si>
  <si>
    <t>=NF($B883,"Blocked")</t>
  </si>
  <si>
    <t>=NF($B884,"Blocked")</t>
  </si>
  <si>
    <t>=NF($B885,"Blocked")</t>
  </si>
  <si>
    <t>=NF($B886,"Blocked")</t>
  </si>
  <si>
    <t>=NF($B887,"Blocked")</t>
  </si>
  <si>
    <t>=NF($B888,"Blocked")</t>
  </si>
  <si>
    <t>=NF($B889,"Blocked")</t>
  </si>
  <si>
    <t>=NF($B890,"Blocked")</t>
  </si>
  <si>
    <t>=NF($B891,"Blocked")</t>
  </si>
  <si>
    <t>=NF($B892,"Blocked")</t>
  </si>
  <si>
    <t>=NF($B893,"Blocked")</t>
  </si>
  <si>
    <t>=NF($B894,"Blocked")</t>
  </si>
  <si>
    <t>=NF($B895,"Blocked")</t>
  </si>
  <si>
    <t>=NF($B896,"Blocked")</t>
  </si>
  <si>
    <t>=NF($B897,"Blocked")</t>
  </si>
  <si>
    <t>=NF($B898,"Blocked")</t>
  </si>
  <si>
    <t>=NF($B899,"Blocked")</t>
  </si>
  <si>
    <t>=NF($B900,"Blocked")</t>
  </si>
  <si>
    <t>=NF($B901,"Blocked")</t>
  </si>
  <si>
    <t>=NF($B902,"Blocked")</t>
  </si>
  <si>
    <t>=NF($B903,"Blocked")</t>
  </si>
  <si>
    <t>=NF($B904,"Blocked")</t>
  </si>
  <si>
    <t>=NF($B905,"Blocked")</t>
  </si>
  <si>
    <t>=NF($B906,"Blocked")</t>
  </si>
  <si>
    <t>=NF($B907,"Blocked")</t>
  </si>
  <si>
    <t>=NF($B908,"Blocked")</t>
  </si>
  <si>
    <t>=NF($B909,"Blocked")</t>
  </si>
  <si>
    <t>=NF($B910,"Blocked")</t>
  </si>
  <si>
    <t>=NF($B911,"Blocked")</t>
  </si>
  <si>
    <t>=NF($B912,"Blocked")</t>
  </si>
  <si>
    <t>=NF($B913,"Blocked")</t>
  </si>
  <si>
    <t>=NF($B914,"Blocked")</t>
  </si>
  <si>
    <t>=NF($B915,"Blocked")</t>
  </si>
  <si>
    <t>=NF($B916,"Blocked")</t>
  </si>
  <si>
    <t>=NF($B917,"Blocked")</t>
  </si>
  <si>
    <t>=NF($B918,"Blocked")</t>
  </si>
  <si>
    <t>=NF($B919,"Blocked")</t>
  </si>
  <si>
    <t>=NF($B920,"Blocked")</t>
  </si>
  <si>
    <t>=NF($B921,"Blocked")</t>
  </si>
  <si>
    <t>=NF($B922,"Blocked")</t>
  </si>
  <si>
    <t>=NF($B923,"Blocked")</t>
  </si>
  <si>
    <t>=NF($B924,"Blocked")</t>
  </si>
  <si>
    <t>=NF($B925,"Blocked")</t>
  </si>
  <si>
    <t>=NF($B926,"Blocked")</t>
  </si>
  <si>
    <t>=NF($B927,"Blocked")</t>
  </si>
  <si>
    <t>=NF($B928,"Blocked")</t>
  </si>
  <si>
    <t>=NF($B929,"Blocked")</t>
  </si>
  <si>
    <t>=NF($B930,"Blocked")</t>
  </si>
  <si>
    <t>=NF($B931,"Blocked")</t>
  </si>
  <si>
    <t>=NF($B932,"Blocked")</t>
  </si>
  <si>
    <t>=NF($B933,"Blocked")</t>
  </si>
  <si>
    <t>=NF($B934,"Blocked")</t>
  </si>
  <si>
    <t>=NF($B935,"Blocked")</t>
  </si>
  <si>
    <t>=NF($B936,"Blocked")</t>
  </si>
  <si>
    <t>=NF($B937,"Blocked")</t>
  </si>
  <si>
    <t>=NF($B938,"Blocked")</t>
  </si>
  <si>
    <t>=NF($B939,"Blocked")</t>
  </si>
  <si>
    <t>=NF($B940,"Blocked")</t>
  </si>
  <si>
    <t>=NF($B941,"Blocked")</t>
  </si>
  <si>
    <t>=NF($B942,"Blocked")</t>
  </si>
  <si>
    <t>=NF($B943,"Blocked")</t>
  </si>
  <si>
    <t>=NF($B944,"Blocked")</t>
  </si>
  <si>
    <t>=NF($B945,"Blocked")</t>
  </si>
  <si>
    <t>=NF($B946,"Blocked")</t>
  </si>
  <si>
    <t>=NF($B947,"Blocked")</t>
  </si>
  <si>
    <t>=NF($B948,"Blocked")</t>
  </si>
  <si>
    <t>=NF($B949,"Blocked")</t>
  </si>
  <si>
    <t>=NF($B950,"Blocked")</t>
  </si>
  <si>
    <t>=NF($B951,"Blocked")</t>
  </si>
  <si>
    <t>=NF($B952,"Blocked")</t>
  </si>
  <si>
    <t>=NF($B953,"Blocked")</t>
  </si>
  <si>
    <t>=NF($B954,"Blocked")</t>
  </si>
  <si>
    <t>=NF($B955,"Blocked")</t>
  </si>
  <si>
    <t>=NF($B956,"Blocked")</t>
  </si>
  <si>
    <t>=NF($B957,"Blocked")</t>
  </si>
  <si>
    <t>=NF($B958,"Blocked")</t>
  </si>
  <si>
    <t>=NF($B959,"Blocked")</t>
  </si>
  <si>
    <t>=NF($B960,"Blocked")</t>
  </si>
  <si>
    <t>=NF($B961,"Blocked")</t>
  </si>
  <si>
    <t>=NF($B962,"Blocked")</t>
  </si>
  <si>
    <t>=NF($B963,"Blocked")</t>
  </si>
  <si>
    <t>=NF($B964,"Blocked")</t>
  </si>
  <si>
    <t>=NF($B965,"Blocked")</t>
  </si>
  <si>
    <t>=NF($B966,"Blocked")</t>
  </si>
  <si>
    <t>=NF($B967,"Blocked")</t>
  </si>
  <si>
    <t>=NF($B968,"Blocked")</t>
  </si>
  <si>
    <t>=NF($B969,"Blocked")</t>
  </si>
  <si>
    <t>=NF($B970,"Blocked")</t>
  </si>
  <si>
    <t>=NF($B971,"Blocked")</t>
  </si>
  <si>
    <t>=NF($B972,"Blocked")</t>
  </si>
  <si>
    <t>=NF($B973,"Blocked")</t>
  </si>
  <si>
    <t>=NF($B974,"Blocked")</t>
  </si>
  <si>
    <t>=NF($B975,"Blocked")</t>
  </si>
  <si>
    <t>=NF($B976,"Blocked")</t>
  </si>
  <si>
    <t>=NF($B977,"Blocked")</t>
  </si>
  <si>
    <t>=NF($B978,"Blocked")</t>
  </si>
  <si>
    <t>=NF($B979,"Blocked")</t>
  </si>
  <si>
    <t>=NF($B980,"Blocked")</t>
  </si>
  <si>
    <t>=NF($B981,"Blocked")</t>
  </si>
  <si>
    <t>=NF($B982,"Blocked")</t>
  </si>
  <si>
    <t>=NF($B983,"Blocked")</t>
  </si>
  <si>
    <t>=NF($B984,"Blocked")</t>
  </si>
  <si>
    <t>=NF($B985,"Blocked")</t>
  </si>
  <si>
    <t>=NF($B986,"Blocked")</t>
  </si>
  <si>
    <t>=NF($B987,"Blocked")</t>
  </si>
  <si>
    <t>=NF($B988,"Blocked")</t>
  </si>
  <si>
    <t>=NF($B989,"Blocked")</t>
  </si>
  <si>
    <t>=NF($B990,"Blocked")</t>
  </si>
  <si>
    <t>=NF($B991,"Blocked")</t>
  </si>
  <si>
    <t>=NF($B992,"Blocked")</t>
  </si>
  <si>
    <t>=NF($B993,"Blocked")</t>
  </si>
  <si>
    <t>=NF($B994,"Blocked")</t>
  </si>
  <si>
    <t>=NF($B995,"Blocked")</t>
  </si>
  <si>
    <t>=NF($B996,"Blocked")</t>
  </si>
  <si>
    <t>=NF($B997,"Blocked")</t>
  </si>
  <si>
    <t>=NF($B998,"Blocked")</t>
  </si>
  <si>
    <t>=NF($B999,"Blocked")</t>
  </si>
  <si>
    <t>=NF($B1000,"Blocked")</t>
  </si>
  <si>
    <t>=NF($B1001,"Blocked")</t>
  </si>
  <si>
    <t>=NF($B1002,"Blocked")</t>
  </si>
  <si>
    <t>=NF($B1003,"Blocked")</t>
  </si>
  <si>
    <t>=NF($B1004,"Blocked")</t>
  </si>
  <si>
    <t>=NF($B1005,"Blocked")</t>
  </si>
  <si>
    <t>=NF($B1006,"Blocked")</t>
  </si>
  <si>
    <t>=NF($B1007,"Blocked")</t>
  </si>
  <si>
    <t>=NF($B1008,"Blocked")</t>
  </si>
  <si>
    <t>=NF($B1009,"Blocked")</t>
  </si>
  <si>
    <t>=NF($B1010,"Blocked")</t>
  </si>
  <si>
    <t>=NF($B1011,"Blocked")</t>
  </si>
  <si>
    <t>=NF($B1012,"Blocked")</t>
  </si>
  <si>
    <t>=NF($B1013,"Blocked")</t>
  </si>
  <si>
    <t>=NF($B1014,"Blocked")</t>
  </si>
  <si>
    <t>=NF($B1015,"Blocked")</t>
  </si>
  <si>
    <t>=NF($B1016,"Blocked")</t>
  </si>
  <si>
    <t>=NF($B1017,"Blocked")</t>
  </si>
  <si>
    <t>=NF($B1018,"Blocked")</t>
  </si>
  <si>
    <t>=NF($B1019,"Blocked")</t>
  </si>
  <si>
    <t>=NF($B1020,"Blocked")</t>
  </si>
  <si>
    <t>=NF($B1021,"Blocked")</t>
  </si>
  <si>
    <t>=NF($B1022,"Blocked")</t>
  </si>
  <si>
    <t>=NF($B1023,"Blocked")</t>
  </si>
  <si>
    <t>=NF($B1024,"Blocked")</t>
  </si>
  <si>
    <t>=NF($B1025,"Blocked")</t>
  </si>
  <si>
    <t>=NF($B1026,"Blocked")</t>
  </si>
  <si>
    <t>=NF($B1027,"Blocked")</t>
  </si>
  <si>
    <t>=NF($B1028,"Blocked")</t>
  </si>
  <si>
    <t>=NF($B1029,"Blocked")</t>
  </si>
  <si>
    <t>=NF($B1030,"Blocked")</t>
  </si>
  <si>
    <t>=NF($B1031,"Blocked")</t>
  </si>
  <si>
    <t>=NF($B1032,"Blocked")</t>
  </si>
  <si>
    <t>=NF($B1033,"Blocked")</t>
  </si>
  <si>
    <t>=NF($B1034,"Blocked")</t>
  </si>
  <si>
    <t>=NF($B1035,"Blocked")</t>
  </si>
  <si>
    <t>=NF($B1036,"Blocked")</t>
  </si>
  <si>
    <t>=NF($B1037,"Blocked")</t>
  </si>
  <si>
    <t>=NF($B1038,"Blocked")</t>
  </si>
  <si>
    <t>=NF($B1039,"Blocked")</t>
  </si>
  <si>
    <t>=NF($B1040,"Blocked")</t>
  </si>
  <si>
    <t>=NF($B1041,"Blocked")</t>
  </si>
  <si>
    <t>=NF($B1042,"Blocked")</t>
  </si>
  <si>
    <t>=NF($B1043,"Blocked")</t>
  </si>
  <si>
    <t>=NF($B1044,"Blocked")</t>
  </si>
  <si>
    <t>=NF($B1045,"Blocked")</t>
  </si>
  <si>
    <t>=NF($B1046,"Blocked")</t>
  </si>
  <si>
    <t>=NF($B1047,"Blocked")</t>
  </si>
  <si>
    <t>=NF($B1048,"Blocked")</t>
  </si>
  <si>
    <t>=NF($B1049,"Blocked")</t>
  </si>
  <si>
    <t>=NF($B1050,"Blocked")</t>
  </si>
  <si>
    <t>=NF($B1051,"Blocked")</t>
  </si>
  <si>
    <t>=NF($B1052,"Blocked")</t>
  </si>
  <si>
    <t>=NF($B1053,"Blocked")</t>
  </si>
  <si>
    <t>=NF($B1054,"Blocked")</t>
  </si>
  <si>
    <t>=NF($B1055,"Blocked")</t>
  </si>
  <si>
    <t>=NF($B1056,"Blocked")</t>
  </si>
  <si>
    <t>=NF($B1057,"Blocked")</t>
  </si>
  <si>
    <t>=NF($B1058,"Blocked")</t>
  </si>
  <si>
    <t>=NF($B1059,"Blocked")</t>
  </si>
  <si>
    <t>=NF($B1060,"Blocked")</t>
  </si>
  <si>
    <t>=NF($B1061,"Blocked")</t>
  </si>
  <si>
    <t>=NF($B1062,"Blocked")</t>
  </si>
  <si>
    <t>=NF($B1063,"Blocked")</t>
  </si>
  <si>
    <t>=NF($B1064,"Blocked")</t>
  </si>
  <si>
    <t>=NF($B1065,"Blocked")</t>
  </si>
  <si>
    <t>=NF($B1066,"Blocked")</t>
  </si>
  <si>
    <t>=NF($B1067,"Blocked")</t>
  </si>
  <si>
    <t>=NF($B1068,"Blocked")</t>
  </si>
  <si>
    <t>=NF($B1069,"Blocked")</t>
  </si>
  <si>
    <t>=NF($B1070,"Blocked")</t>
  </si>
  <si>
    <t>=NF($B1071,"Blocked")</t>
  </si>
  <si>
    <t>=NF($B1072,"Blocked")</t>
  </si>
  <si>
    <t>=NF($B1073,"Blocked")</t>
  </si>
  <si>
    <t>=NF($B1074,"Blocked")</t>
  </si>
  <si>
    <t>=NF($B1075,"Blocked")</t>
  </si>
  <si>
    <t>=NF($B1076,"Blocked")</t>
  </si>
  <si>
    <t>=NF($B1077,"Blocked")</t>
  </si>
  <si>
    <t>=NF($B1078,"Blocked")</t>
  </si>
  <si>
    <t>=NF($B1079,"Blocked")</t>
  </si>
  <si>
    <t>=NF($B1080,"Blocked")</t>
  </si>
  <si>
    <t>=NF($B1081,"Blocked")</t>
  </si>
  <si>
    <t>=NF($B1082,"Blocked")</t>
  </si>
  <si>
    <t>=NF($B1083,"Blocked")</t>
  </si>
  <si>
    <t>=NF($B1084,"Blocked")</t>
  </si>
  <si>
    <t>=NF($B1085,"Blocked")</t>
  </si>
  <si>
    <t>=NF($B1086,"Blocked")</t>
  </si>
  <si>
    <t>=NF($B1087,"Blocked")</t>
  </si>
  <si>
    <t>=NF($B1088,"Blocked")</t>
  </si>
  <si>
    <t>=NF($B1089,"Blocked")</t>
  </si>
  <si>
    <t>=NF($B1090,"Blocked")</t>
  </si>
  <si>
    <t>=NF($B1091,"Blocked")</t>
  </si>
  <si>
    <t>=NF($B1092,"Blocked")</t>
  </si>
  <si>
    <t>=NF($B1093,"Blocked")</t>
  </si>
  <si>
    <t>=NF($B1094,"Blocked")</t>
  </si>
  <si>
    <t>=NF($B1095,"Blocked")</t>
  </si>
  <si>
    <t>=NF($B1096,"Blocked")</t>
  </si>
  <si>
    <t>=NF($B1097,"Blocked")</t>
  </si>
  <si>
    <t>=NF($B1098,"Blocked")</t>
  </si>
  <si>
    <t>=NF($B1099,"Blocked")</t>
  </si>
  <si>
    <t>=NF($B1100,"Blocked")</t>
  </si>
  <si>
    <t>=NF($B1101,"Blocked")</t>
  </si>
  <si>
    <t>=NF($B1102,"Blocked")</t>
  </si>
  <si>
    <t>=NF($B1103,"Blocked")</t>
  </si>
  <si>
    <t>=NF($B1104,"Blocked")</t>
  </si>
  <si>
    <t>=NF($B1105,"Blocked")</t>
  </si>
  <si>
    <t>=NF($B1106,"Blocked")</t>
  </si>
  <si>
    <t>=NF($B1107,"Blocked")</t>
  </si>
  <si>
    <t>=NF($B1108,"Blocked")</t>
  </si>
  <si>
    <t>=NF($B1109,"Blocked")</t>
  </si>
  <si>
    <t>=NF($B1110,"Blocked")</t>
  </si>
  <si>
    <t>=NF($B1111,"Blocked")</t>
  </si>
  <si>
    <t>=NF($B1112,"Blocked")</t>
  </si>
  <si>
    <t>=NF($B1113,"Blocked")</t>
  </si>
  <si>
    <t>=NF($B1114,"Blocked")</t>
  </si>
  <si>
    <t>=NF($B1115,"Blocked")</t>
  </si>
  <si>
    <t>=NF($B1116,"Blocked")</t>
  </si>
  <si>
    <t>=NF($B1117,"Blocked")</t>
  </si>
  <si>
    <t>=NF($B1118,"Blocked")</t>
  </si>
  <si>
    <t>=NF($B1119,"Blocked")</t>
  </si>
  <si>
    <t>=NF($B1120,"Blocked")</t>
  </si>
  <si>
    <t>=NF($B1121,"Blocked")</t>
  </si>
  <si>
    <t>=NF($B1122,"Blocked")</t>
  </si>
  <si>
    <t>=NF($B1123,"Blocked")</t>
  </si>
  <si>
    <t>=NF($B1124,"Blocked")</t>
  </si>
  <si>
    <t>=NF($B1125,"Blocked")</t>
  </si>
  <si>
    <t>=NF($B1126,"Blocked")</t>
  </si>
  <si>
    <t>=NF($B1127,"Blocked")</t>
  </si>
  <si>
    <t>=NF($B1128,"Blocked")</t>
  </si>
  <si>
    <t>=NF($B1129,"Blocked")</t>
  </si>
  <si>
    <t>=NF($B1130,"Blocked")</t>
  </si>
  <si>
    <t>=NF($B1131,"Blocked")</t>
  </si>
  <si>
    <t>=NF($B1132,"Blocked")</t>
  </si>
  <si>
    <t>=NF($B1133,"Blocked")</t>
  </si>
  <si>
    <t>=NF($B1134,"Blocked")</t>
  </si>
  <si>
    <t>=NF($B1135,"Blocked")</t>
  </si>
  <si>
    <t>=NF($B1136,"Blocked")</t>
  </si>
  <si>
    <t>=NF($B1137,"Blocked")</t>
  </si>
  <si>
    <t>=NF($B1138,"Blocked")</t>
  </si>
  <si>
    <t>=NF($B1139,"Blocked")</t>
  </si>
  <si>
    <t>=NF($B1140,"Blocked")</t>
  </si>
  <si>
    <t>=NF($B1141,"Blocked")</t>
  </si>
  <si>
    <t>=NF($B1142,"Blocked")</t>
  </si>
  <si>
    <t>=NF($B1143,"Blocked")</t>
  </si>
  <si>
    <t>=NF($B1144,"Blocked")</t>
  </si>
  <si>
    <t>=NF($B1145,"Blocked")</t>
  </si>
  <si>
    <t>=NF($B1146,"Blocked")</t>
  </si>
  <si>
    <t>=NF($B1147,"Blocked")</t>
  </si>
  <si>
    <t>=NF($B1148,"Blocked")</t>
  </si>
  <si>
    <t>=NF($B1149,"Blocked")</t>
  </si>
  <si>
    <t>=NF($B1150,"Blocked")</t>
  </si>
  <si>
    <t>=NF($B1151,"Blocked")</t>
  </si>
  <si>
    <t>=NF($B1152,"Blocked")</t>
  </si>
  <si>
    <t>=NF($B1153,"Blocked")</t>
  </si>
  <si>
    <t>=NF($B1154,"Blocked")</t>
  </si>
  <si>
    <t>=NF($B1155,"Blocked")</t>
  </si>
  <si>
    <t>=NF($B1156,"Blocked")</t>
  </si>
  <si>
    <t>=NF($B1157,"Blocked")</t>
  </si>
  <si>
    <t>=NF($B1158,"Blocked")</t>
  </si>
  <si>
    <t>=NF($B1159,"Blocked")</t>
  </si>
  <si>
    <t>=NF($B1160,"Blocked")</t>
  </si>
  <si>
    <t>=NF($B1161,"Blocked")</t>
  </si>
  <si>
    <t>=NF($B1162,"Blocked")</t>
  </si>
  <si>
    <t>=NF($B1163,"Blocked")</t>
  </si>
  <si>
    <t>=NF($B1164,"Blocked")</t>
  </si>
  <si>
    <t>=NF($B1165,"Blocked")</t>
  </si>
  <si>
    <t>=NF($B1166,"Blocked")</t>
  </si>
  <si>
    <t>=NF($B1167,"Blocked")</t>
  </si>
  <si>
    <t>=NF($B1168,"Blocked")</t>
  </si>
  <si>
    <t>=NF($B1169,"Blocked")</t>
  </si>
  <si>
    <t>=NF($B1170,"Blocked")</t>
  </si>
  <si>
    <t>=NF($B1171,"Blocked")</t>
  </si>
  <si>
    <t>=NF($B1172,"Blocked")</t>
  </si>
  <si>
    <t>=NF($B1173,"Blocked")</t>
  </si>
  <si>
    <t>=NF($B1174,"Blocked")</t>
  </si>
  <si>
    <t>=NF($B1175,"Blocked")</t>
  </si>
  <si>
    <t>=NF($B1176,"Blocked")</t>
  </si>
  <si>
    <t>=NF($B1177,"Blocked")</t>
  </si>
  <si>
    <t>=NF($B1178,"Blocked")</t>
  </si>
  <si>
    <t>=NF($B1179,"Blocked")</t>
  </si>
  <si>
    <t>=NF($B1180,"Blocked")</t>
  </si>
  <si>
    <t>=NF($B1181,"Blocked")</t>
  </si>
  <si>
    <t>=NF($B1182,"Blocked")</t>
  </si>
  <si>
    <t>=NF($B1183,"Blocked")</t>
  </si>
  <si>
    <t>=NF($B1184,"Blocked")</t>
  </si>
  <si>
    <t>=NF($B1185,"Blocked")</t>
  </si>
  <si>
    <t>=NF($B1186,"Blocked")</t>
  </si>
  <si>
    <t>=NF($B1187,"Blocked")</t>
  </si>
  <si>
    <t>=NF($B1188,"Blocked")</t>
  </si>
  <si>
    <t>=NF($B1189,"Blocked")</t>
  </si>
  <si>
    <t>=NF($B1190,"Blocked")</t>
  </si>
  <si>
    <t>=NF($B1191,"Blocked")</t>
  </si>
  <si>
    <t>=NF($B1192,"Blocked")</t>
  </si>
  <si>
    <t>=NF($B1193,"Blocked")</t>
  </si>
  <si>
    <t>=NF($B1194,"Blocked")</t>
  </si>
  <si>
    <t>=NF($B1195,"Blocked")</t>
  </si>
  <si>
    <t>=NF($B1196,"Blocked")</t>
  </si>
  <si>
    <t>=NF($B1197,"Blocked")</t>
  </si>
  <si>
    <t>=NF($B1198,"Blocked")</t>
  </si>
  <si>
    <t>=NF($B1199,"Blocked")</t>
  </si>
  <si>
    <t>=NF($B1200,"Blocked")</t>
  </si>
  <si>
    <t>=NF($B1201,"Blocked")</t>
  </si>
  <si>
    <t>=NF($B1202,"Blocked")</t>
  </si>
  <si>
    <t>=NF($B1203,"Blocked")</t>
  </si>
  <si>
    <t>=NF($B1204,"Blocked")</t>
  </si>
  <si>
    <t>=NF($B1205,"Blocked")</t>
  </si>
  <si>
    <t>=NF($B1206,"Blocked")</t>
  </si>
  <si>
    <t>=NF($B1207,"Blocked")</t>
  </si>
  <si>
    <t>=NF($B1208,"Blocked")</t>
  </si>
  <si>
    <t>=NF($B1209,"Blocked")</t>
  </si>
  <si>
    <t>=NF($B1210,"Blocked")</t>
  </si>
  <si>
    <t>=NF($B1211,"Blocked")</t>
  </si>
  <si>
    <t>=NF($B1212,"Blocked")</t>
  </si>
  <si>
    <t>=NF($B1213,"Blocked")</t>
  </si>
  <si>
    <t>=NF($B1214,"Blocked")</t>
  </si>
  <si>
    <t>=NF($B1215,"Blocked")</t>
  </si>
  <si>
    <t>=NF($B1216,"Blocked")</t>
  </si>
  <si>
    <t>=NF($B1217,"Blocked")</t>
  </si>
  <si>
    <t>=NF($B1218,"Blocked")</t>
  </si>
  <si>
    <t>=NF($B1219,"Blocked")</t>
  </si>
  <si>
    <t>=NF($B1220,"Blocked")</t>
  </si>
  <si>
    <t>=NF($B1221,"Blocked")</t>
  </si>
  <si>
    <t>=NF($B1222,"Blocked")</t>
  </si>
  <si>
    <t>=NF($B1223,"Blocked")</t>
  </si>
  <si>
    <t>=NF($B1224,"Blocked")</t>
  </si>
  <si>
    <t>=NF($B1225,"Blocked")</t>
  </si>
  <si>
    <t>=NF($B1226,"Blocked")</t>
  </si>
  <si>
    <t>=NF($B1227,"Blocked")</t>
  </si>
  <si>
    <t>=NF($B1228,"Blocked")</t>
  </si>
  <si>
    <t>=NF($B1229,"Blocked")</t>
  </si>
  <si>
    <t>=NF($B1230,"Blocked")</t>
  </si>
  <si>
    <t>=NF($B1231,"Blocked")</t>
  </si>
  <si>
    <t>=NF($B1232,"Blocked")</t>
  </si>
  <si>
    <t>=NF($B1233,"Blocked")</t>
  </si>
  <si>
    <t>=NF($B1234,"Blocked")</t>
  </si>
  <si>
    <t>=NF($B1235,"Blocked")</t>
  </si>
  <si>
    <t>=NF($B1236,"Blocked")</t>
  </si>
  <si>
    <t>=NF($B1237,"Blocked")</t>
  </si>
  <si>
    <t>=NF($B1238,"Blocked")</t>
  </si>
  <si>
    <t>=NF($B1239,"Blocked")</t>
  </si>
  <si>
    <t>=NF($B1240,"Blocked")</t>
  </si>
  <si>
    <t>=NF($B1241,"Blocked")</t>
  </si>
  <si>
    <t>=NF($B1242,"Blocked")</t>
  </si>
  <si>
    <t>=NF($B1243,"Blocked")</t>
  </si>
  <si>
    <t>=NF($B1244,"Blocked")</t>
  </si>
  <si>
    <t>=NF($B1245,"Blocked")</t>
  </si>
  <si>
    <t>=NF($B1246,"Blocked")</t>
  </si>
  <si>
    <t>=NF($B1247,"Blocked")</t>
  </si>
  <si>
    <t>=NF($B1248,"Blocked")</t>
  </si>
  <si>
    <t>=NF($B1249,"Blocked")</t>
  </si>
  <si>
    <t>=NF($B1250,"Blocked")</t>
  </si>
  <si>
    <t>=NF($B1251,"Blocked")</t>
  </si>
  <si>
    <t>=NF($B1252,"Blocked")</t>
  </si>
  <si>
    <t>=NF($B1253,"Blocked")</t>
  </si>
  <si>
    <t>=NF($B1254,"Blocked")</t>
  </si>
  <si>
    <t>=NF($B11,"Dept Code")</t>
  </si>
  <si>
    <t>=NF($B12,"Dept Code")</t>
  </si>
  <si>
    <t>=NF($B13,"Dept Code")</t>
  </si>
  <si>
    <t>=NF($B14,"Dept Code")</t>
  </si>
  <si>
    <t>=NF($B15,"Dept Code")</t>
  </si>
  <si>
    <t>=NF($B16,"Dept Code")</t>
  </si>
  <si>
    <t>=NF($B17,"Dept Code")</t>
  </si>
  <si>
    <t>=NF($B18,"Dept Code")</t>
  </si>
  <si>
    <t>=NF($B19,"Dept Code")</t>
  </si>
  <si>
    <t>=NF($B20,"Dept Code")</t>
  </si>
  <si>
    <t>=NF($B21,"Dept Code")</t>
  </si>
  <si>
    <t>=NF($B22,"Dept Code")</t>
  </si>
  <si>
    <t>=NF($B23,"Dept Code")</t>
  </si>
  <si>
    <t>=NF($B24,"Dept Code")</t>
  </si>
  <si>
    <t>=NF($B25,"Dept Code")</t>
  </si>
  <si>
    <t>=NF($B26,"Dept Code")</t>
  </si>
  <si>
    <t>=NF($B27,"Dept Code")</t>
  </si>
  <si>
    <t>=NF($B28,"Dept Code")</t>
  </si>
  <si>
    <t>=NF($B29,"Dept Code")</t>
  </si>
  <si>
    <t>=NF($B30,"Dept Code")</t>
  </si>
  <si>
    <t>=NF($B31,"Dept Code")</t>
  </si>
  <si>
    <t>=NF($B32,"Dept Code")</t>
  </si>
  <si>
    <t>=NF($B33,"Dept Code")</t>
  </si>
  <si>
    <t>=NF($B34,"Dept Code")</t>
  </si>
  <si>
    <t>=NF($B35,"Dept Code")</t>
  </si>
  <si>
    <t>=NF($B36,"Dept Code")</t>
  </si>
  <si>
    <t>=NF($B37,"Dept Code")</t>
  </si>
  <si>
    <t>=NF($B38,"Dept Code")</t>
  </si>
  <si>
    <t>=NF($B39,"Dept Code")</t>
  </si>
  <si>
    <t>=NF($B40,"Dept Code")</t>
  </si>
  <si>
    <t>=NF($B41,"Dept Code")</t>
  </si>
  <si>
    <t>=NF($B42,"Dept Code")</t>
  </si>
  <si>
    <t>=NF($B43,"Dept Code")</t>
  </si>
  <si>
    <t>=NF($B44,"Dept Code")</t>
  </si>
  <si>
    <t>=NF($B45,"Dept Code")</t>
  </si>
  <si>
    <t>=NF($B46,"Dept Code")</t>
  </si>
  <si>
    <t>=NF($B47,"Dept Code")</t>
  </si>
  <si>
    <t>=NF($B48,"Dept Code")</t>
  </si>
  <si>
    <t>=NF($B49,"Dept Code")</t>
  </si>
  <si>
    <t>=NF($B50,"Dept Code")</t>
  </si>
  <si>
    <t>=NF($B51,"Dept Code")</t>
  </si>
  <si>
    <t>=NF($B52,"Dept Code")</t>
  </si>
  <si>
    <t>=NF($B53,"Dept Code")</t>
  </si>
  <si>
    <t>=NF($B54,"Dept Code")</t>
  </si>
  <si>
    <t>=NF($B55,"Dept Code")</t>
  </si>
  <si>
    <t>=NF($B56,"Dept Code")</t>
  </si>
  <si>
    <t>=NF($B57,"Dept Code")</t>
  </si>
  <si>
    <t>=NF($B58,"Dept Code")</t>
  </si>
  <si>
    <t>=NF($B59,"Dept Code")</t>
  </si>
  <si>
    <t>=NF($B60,"Dept Code")</t>
  </si>
  <si>
    <t>=NF($B61,"Dept Code")</t>
  </si>
  <si>
    <t>=NF($B62,"Dept Code")</t>
  </si>
  <si>
    <t>=NF($B63,"Dept Code")</t>
  </si>
  <si>
    <t>=NF($B64,"Dept Code")</t>
  </si>
  <si>
    <t>=NF($B65,"Dept Code")</t>
  </si>
  <si>
    <t>=NF($B66,"Dept Code")</t>
  </si>
  <si>
    <t>=NF($B67,"Dept Code")</t>
  </si>
  <si>
    <t>=NF($B68,"Dept Code")</t>
  </si>
  <si>
    <t>=NF($B69,"Dept Code")</t>
  </si>
  <si>
    <t>=NF($B70,"Dept Code")</t>
  </si>
  <si>
    <t>=NF($B71,"Dept Code")</t>
  </si>
  <si>
    <t>=NF($B72,"Dept Code")</t>
  </si>
  <si>
    <t>=NF($B73,"Dept Code")</t>
  </si>
  <si>
    <t>=NF($B74,"Dept Code")</t>
  </si>
  <si>
    <t>=NF($B75,"Dept Code")</t>
  </si>
  <si>
    <t>=NF($B76,"Dept Code")</t>
  </si>
  <si>
    <t>=NF($B77,"Dept Code")</t>
  </si>
  <si>
    <t>=NF($B78,"Dept Code")</t>
  </si>
  <si>
    <t>=NF($B79,"Dept Code")</t>
  </si>
  <si>
    <t>=NF($B80,"Dept Code")</t>
  </si>
  <si>
    <t>=NF($B81,"Dept Code")</t>
  </si>
  <si>
    <t>=NF($B82,"Dept Code")</t>
  </si>
  <si>
    <t>=NF($B83,"Dept Code")</t>
  </si>
  <si>
    <t>=NF($B84,"Dept Code")</t>
  </si>
  <si>
    <t>=NF($B85,"Dept Code")</t>
  </si>
  <si>
    <t>=NF($B86,"Dept Code")</t>
  </si>
  <si>
    <t>=NF($B87,"Dept Code")</t>
  </si>
  <si>
    <t>=NF($B88,"Dept Code")</t>
  </si>
  <si>
    <t>=NF($B89,"Dept Code")</t>
  </si>
  <si>
    <t>=NF($B90,"Dept Code")</t>
  </si>
  <si>
    <t>=NF($B91,"Dept Code")</t>
  </si>
  <si>
    <t>=NF($B92,"Dept Code")</t>
  </si>
  <si>
    <t>=NF($B93,"Dept Code")</t>
  </si>
  <si>
    <t>=NF($B94,"Dept Code")</t>
  </si>
  <si>
    <t>=NF($B95,"Dept Code")</t>
  </si>
  <si>
    <t>=NF($B96,"Dept Code")</t>
  </si>
  <si>
    <t>=NF($B97,"Dept Code")</t>
  </si>
  <si>
    <t>=NF($B98,"Dept Code")</t>
  </si>
  <si>
    <t>=NF($B99,"Dept Code")</t>
  </si>
  <si>
    <t>=NF($B100,"Dept Code")</t>
  </si>
  <si>
    <t>=NF($B101,"Dept Code")</t>
  </si>
  <si>
    <t>=NF($B102,"Dept Code")</t>
  </si>
  <si>
    <t>=NF($B103,"Dept Code")</t>
  </si>
  <si>
    <t>=NF($B104,"Dept Code")</t>
  </si>
  <si>
    <t>=NF($B105,"Dept Code")</t>
  </si>
  <si>
    <t>=NF($B106,"Dept Code")</t>
  </si>
  <si>
    <t>=NF($B107,"Dept Code")</t>
  </si>
  <si>
    <t>=NF($B108,"Dept Code")</t>
  </si>
  <si>
    <t>=NF($B109,"Dept Code")</t>
  </si>
  <si>
    <t>=NF($B110,"Dept Code")</t>
  </si>
  <si>
    <t>=NF($B111,"Dept Code")</t>
  </si>
  <si>
    <t>=NF($B112,"Dept Code")</t>
  </si>
  <si>
    <t>=NF($B113,"Dept Code")</t>
  </si>
  <si>
    <t>=NF($B114,"Dept Code")</t>
  </si>
  <si>
    <t>=NF($B115,"Dept Code")</t>
  </si>
  <si>
    <t>=NF($B116,"Dept Code")</t>
  </si>
  <si>
    <t>=NF($B117,"Dept Code")</t>
  </si>
  <si>
    <t>=NF($B118,"Dept Code")</t>
  </si>
  <si>
    <t>=NF($B119,"Dept Code")</t>
  </si>
  <si>
    <t>=NF($B120,"Dept Code")</t>
  </si>
  <si>
    <t>=NF($B121,"Dept Code")</t>
  </si>
  <si>
    <t>=NF($B122,"Dept Code")</t>
  </si>
  <si>
    <t>=NF($B123,"Dept Code")</t>
  </si>
  <si>
    <t>=NF($B124,"Dept Code")</t>
  </si>
  <si>
    <t>=NF($B125,"Dept Code")</t>
  </si>
  <si>
    <t>=NF($B126,"Dept Code")</t>
  </si>
  <si>
    <t>=NF($B127,"Dept Code")</t>
  </si>
  <si>
    <t>=NF($B128,"Dept Code")</t>
  </si>
  <si>
    <t>=NF($B129,"Dept Code")</t>
  </si>
  <si>
    <t>=NF($B130,"Dept Code")</t>
  </si>
  <si>
    <t>=NF($B131,"Dept Code")</t>
  </si>
  <si>
    <t>=NF($B132,"Dept Code")</t>
  </si>
  <si>
    <t>=NF($B133,"Dept Code")</t>
  </si>
  <si>
    <t>=NF($B134,"Dept Code")</t>
  </si>
  <si>
    <t>=NF($B135,"Dept Code")</t>
  </si>
  <si>
    <t>=NF($B136,"Dept Code")</t>
  </si>
  <si>
    <t>=NF($B137,"Dept Code")</t>
  </si>
  <si>
    <t>=NF($B138,"Dept Code")</t>
  </si>
  <si>
    <t>=NF($B139,"Dept Code")</t>
  </si>
  <si>
    <t>=NF($B140,"Dept Code")</t>
  </si>
  <si>
    <t>=NF($B141,"Dept Code")</t>
  </si>
  <si>
    <t>=NF($B142,"Dept Code")</t>
  </si>
  <si>
    <t>=NF($B143,"Dept Code")</t>
  </si>
  <si>
    <t>=NF($B144,"Dept Code")</t>
  </si>
  <si>
    <t>=NF($B145,"Dept Code")</t>
  </si>
  <si>
    <t>=NF($B146,"Dept Code")</t>
  </si>
  <si>
    <t>=NF($B147,"Dept Code")</t>
  </si>
  <si>
    <t>=NF($B148,"Dept Code")</t>
  </si>
  <si>
    <t>=NF($B149,"Dept Code")</t>
  </si>
  <si>
    <t>=NF($B150,"Dept Code")</t>
  </si>
  <si>
    <t>=NF($B151,"Dept Code")</t>
  </si>
  <si>
    <t>=NF($B152,"Dept Code")</t>
  </si>
  <si>
    <t>=NF($B153,"Dept Code")</t>
  </si>
  <si>
    <t>=NF($B154,"Dept Code")</t>
  </si>
  <si>
    <t>=NF($B155,"Dept Code")</t>
  </si>
  <si>
    <t>=NF($B156,"Dept Code")</t>
  </si>
  <si>
    <t>=NF($B157,"Dept Code")</t>
  </si>
  <si>
    <t>=NF($B158,"Dept Code")</t>
  </si>
  <si>
    <t>=NF($B159,"Dept Code")</t>
  </si>
  <si>
    <t>=NF($B160,"Dept Code")</t>
  </si>
  <si>
    <t>=NF($B161,"Dept Code")</t>
  </si>
  <si>
    <t>=NF($B162,"Dept Code")</t>
  </si>
  <si>
    <t>=NF($B163,"Dept Code")</t>
  </si>
  <si>
    <t>=NF($B164,"Dept Code")</t>
  </si>
  <si>
    <t>=NF($B165,"Dept Code")</t>
  </si>
  <si>
    <t>=NF($B166,"Dept Code")</t>
  </si>
  <si>
    <t>=NF($B167,"Dept Code")</t>
  </si>
  <si>
    <t>=NF($B168,"Dept Code")</t>
  </si>
  <si>
    <t>=NF($B169,"Dept Code")</t>
  </si>
  <si>
    <t>=NF($B170,"Dept Code")</t>
  </si>
  <si>
    <t>=NF($B171,"Dept Code")</t>
  </si>
  <si>
    <t>=NF($B172,"Dept Code")</t>
  </si>
  <si>
    <t>=NF($B173,"Dept Code")</t>
  </si>
  <si>
    <t>=NF($B174,"Dept Code")</t>
  </si>
  <si>
    <t>=NF($B175,"Dept Code")</t>
  </si>
  <si>
    <t>=NF($B176,"Dept Code")</t>
  </si>
  <si>
    <t>=NF($B177,"Dept Code")</t>
  </si>
  <si>
    <t>=NF($B178,"Dept Code")</t>
  </si>
  <si>
    <t>=NF($B179,"Dept Code")</t>
  </si>
  <si>
    <t>=NF($B180,"Dept Code")</t>
  </si>
  <si>
    <t>=NF($B181,"Dept Code")</t>
  </si>
  <si>
    <t>=NF($B182,"Dept Code")</t>
  </si>
  <si>
    <t>=NF($B183,"Dept Code")</t>
  </si>
  <si>
    <t>=NF($B184,"Dept Code")</t>
  </si>
  <si>
    <t>=NF($B185,"Dept Code")</t>
  </si>
  <si>
    <t>=NF($B186,"Dept Code")</t>
  </si>
  <si>
    <t>=NF($B187,"Dept Code")</t>
  </si>
  <si>
    <t>=NF($B188,"Dept Code")</t>
  </si>
  <si>
    <t>=NF($B189,"Dept Code")</t>
  </si>
  <si>
    <t>=NF($B190,"Dept Code")</t>
  </si>
  <si>
    <t>=NF($B191,"Dept Code")</t>
  </si>
  <si>
    <t>=NF($B192,"Dept Code")</t>
  </si>
  <si>
    <t>=NF($B193,"Dept Code")</t>
  </si>
  <si>
    <t>=NF($B194,"Dept Code")</t>
  </si>
  <si>
    <t>=NF($B195,"Dept Code")</t>
  </si>
  <si>
    <t>=NF($B196,"Dept Code")</t>
  </si>
  <si>
    <t>=NF($B197,"Dept Code")</t>
  </si>
  <si>
    <t>=NF($B198,"Dept Code")</t>
  </si>
  <si>
    <t>=NF($B199,"Dept Code")</t>
  </si>
  <si>
    <t>=NF($B200,"Dept Code")</t>
  </si>
  <si>
    <t>=NF($B201,"Dept Code")</t>
  </si>
  <si>
    <t>=NF($B202,"Dept Code")</t>
  </si>
  <si>
    <t>=NF($B203,"Dept Code")</t>
  </si>
  <si>
    <t>=NF($B204,"Dept Code")</t>
  </si>
  <si>
    <t>=NF($B205,"Dept Code")</t>
  </si>
  <si>
    <t>=NF($B206,"Dept Code")</t>
  </si>
  <si>
    <t>=NF($B207,"Dept Code")</t>
  </si>
  <si>
    <t>=NF($B208,"Dept Code")</t>
  </si>
  <si>
    <t>=NF($B209,"Dept Code")</t>
  </si>
  <si>
    <t>=NF($B210,"Dept Code")</t>
  </si>
  <si>
    <t>=NF($B211,"Dept Code")</t>
  </si>
  <si>
    <t>=NF($B212,"Dept Code")</t>
  </si>
  <si>
    <t>=NF($B213,"Dept Code")</t>
  </si>
  <si>
    <t>=NF($B214,"Dept Code")</t>
  </si>
  <si>
    <t>=NF($B215,"Dept Code")</t>
  </si>
  <si>
    <t>=NF($B216,"Dept Code")</t>
  </si>
  <si>
    <t>=NF($B217,"Dept Code")</t>
  </si>
  <si>
    <t>=NF($B218,"Dept Code")</t>
  </si>
  <si>
    <t>=NF($B219,"Dept Code")</t>
  </si>
  <si>
    <t>=NF($B220,"Dept Code")</t>
  </si>
  <si>
    <t>=NF($B221,"Dept Code")</t>
  </si>
  <si>
    <t>=NF($B222,"Dept Code")</t>
  </si>
  <si>
    <t>=NF($B223,"Dept Code")</t>
  </si>
  <si>
    <t>=NF($B224,"Dept Code")</t>
  </si>
  <si>
    <t>=NF($B225,"Dept Code")</t>
  </si>
  <si>
    <t>=NF($B226,"Dept Code")</t>
  </si>
  <si>
    <t>=NF($B227,"Dept Code")</t>
  </si>
  <si>
    <t>=NF($B228,"Dept Code")</t>
  </si>
  <si>
    <t>=NF($B229,"Dept Code")</t>
  </si>
  <si>
    <t>=NF($B230,"Dept Code")</t>
  </si>
  <si>
    <t>=NF($B231,"Dept Code")</t>
  </si>
  <si>
    <t>=NF($B232,"Dept Code")</t>
  </si>
  <si>
    <t>=NF($B233,"Dept Code")</t>
  </si>
  <si>
    <t>=NF($B234,"Dept Code")</t>
  </si>
  <si>
    <t>=NF($B235,"Dept Code")</t>
  </si>
  <si>
    <t>=NF($B236,"Dept Code")</t>
  </si>
  <si>
    <t>=NF($B237,"Dept Code")</t>
  </si>
  <si>
    <t>=NF($B238,"Dept Code")</t>
  </si>
  <si>
    <t>=NF($B239,"Dept Code")</t>
  </si>
  <si>
    <t>=NF($B240,"Dept Code")</t>
  </si>
  <si>
    <t>=NF($B241,"Dept Code")</t>
  </si>
  <si>
    <t>=NF($B242,"Dept Code")</t>
  </si>
  <si>
    <t>=NF($B243,"Dept Code")</t>
  </si>
  <si>
    <t>=NF($B244,"Dept Code")</t>
  </si>
  <si>
    <t>=NF($B245,"Dept Code")</t>
  </si>
  <si>
    <t>=NF($B246,"Dept Code")</t>
  </si>
  <si>
    <t>=NF($B247,"Dept Code")</t>
  </si>
  <si>
    <t>=NF($B248,"Dept Code")</t>
  </si>
  <si>
    <t>=NF($B249,"Dept Code")</t>
  </si>
  <si>
    <t>=NF($B250,"Dept Code")</t>
  </si>
  <si>
    <t>=NF($B251,"Dept Code")</t>
  </si>
  <si>
    <t>=NF($B252,"Dept Code")</t>
  </si>
  <si>
    <t>=NF($B253,"Dept Code")</t>
  </si>
  <si>
    <t>=NF($B254,"Dept Code")</t>
  </si>
  <si>
    <t>=NF($B255,"Dept Code")</t>
  </si>
  <si>
    <t>=NF($B256,"Dept Code")</t>
  </si>
  <si>
    <t>=NF($B257,"Dept Code")</t>
  </si>
  <si>
    <t>=NF($B258,"Dept Code")</t>
  </si>
  <si>
    <t>=NF($B259,"Dept Code")</t>
  </si>
  <si>
    <t>=NF($B260,"Dept Code")</t>
  </si>
  <si>
    <t>=NF($B261,"Dept Code")</t>
  </si>
  <si>
    <t>=NF($B262,"Dept Code")</t>
  </si>
  <si>
    <t>=NF($B263,"Dept Code")</t>
  </si>
  <si>
    <t>=NF($B264,"Dept Code")</t>
  </si>
  <si>
    <t>=NF($B265,"Dept Code")</t>
  </si>
  <si>
    <t>=NF($B266,"Dept Code")</t>
  </si>
  <si>
    <t>=NF($B267,"Dept Code")</t>
  </si>
  <si>
    <t>=NF($B268,"Dept Code")</t>
  </si>
  <si>
    <t>=NF($B269,"Dept Code")</t>
  </si>
  <si>
    <t>=NF($B270,"Dept Code")</t>
  </si>
  <si>
    <t>=NF($B271,"Dept Code")</t>
  </si>
  <si>
    <t>=NF($B272,"Dept Code")</t>
  </si>
  <si>
    <t>=NF($B273,"Dept Code")</t>
  </si>
  <si>
    <t>=NF($B274,"Dept Code")</t>
  </si>
  <si>
    <t>=NF($B275,"Dept Code")</t>
  </si>
  <si>
    <t>=NF($B276,"Dept Code")</t>
  </si>
  <si>
    <t>=NF($B277,"Dept Code")</t>
  </si>
  <si>
    <t>=NF($B278,"Dept Code")</t>
  </si>
  <si>
    <t>=NF($B279,"Dept Code")</t>
  </si>
  <si>
    <t>=NF($B280,"Dept Code")</t>
  </si>
  <si>
    <t>=NF($B281,"Dept Code")</t>
  </si>
  <si>
    <t>=NF($B282,"Dept Code")</t>
  </si>
  <si>
    <t>=NF($B283,"Dept Code")</t>
  </si>
  <si>
    <t>=NF($B284,"Dept Code")</t>
  </si>
  <si>
    <t>=NF($B285,"Dept Code")</t>
  </si>
  <si>
    <t>=NF($B286,"Dept Code")</t>
  </si>
  <si>
    <t>=NF($B287,"Dept Code")</t>
  </si>
  <si>
    <t>=NF($B288,"Dept Code")</t>
  </si>
  <si>
    <t>=NF($B289,"Dept Code")</t>
  </si>
  <si>
    <t>=NF($B290,"Dept Code")</t>
  </si>
  <si>
    <t>=NF($B291,"Dept Code")</t>
  </si>
  <si>
    <t>=NF($B292,"Dept Code")</t>
  </si>
  <si>
    <t>=NF($B293,"Dept Code")</t>
  </si>
  <si>
    <t>=NF($B294,"Dept Code")</t>
  </si>
  <si>
    <t>=NF($B295,"Dept Code")</t>
  </si>
  <si>
    <t>=NF($B296,"Dept Code")</t>
  </si>
  <si>
    <t>=NF($B297,"Dept Code")</t>
  </si>
  <si>
    <t>=NF($B298,"Dept Code")</t>
  </si>
  <si>
    <t>=NF($B299,"Dept Code")</t>
  </si>
  <si>
    <t>=NF($B300,"Dept Code")</t>
  </si>
  <si>
    <t>=NF($B301,"Dept Code")</t>
  </si>
  <si>
    <t>=NF($B302,"Dept Code")</t>
  </si>
  <si>
    <t>=NF($B303,"Dept Code")</t>
  </si>
  <si>
    <t>=NF($B304,"Dept Code")</t>
  </si>
  <si>
    <t>=NF($B305,"Dept Code")</t>
  </si>
  <si>
    <t>=NF($B306,"Dept Code")</t>
  </si>
  <si>
    <t>=NF($B307,"Dept Code")</t>
  </si>
  <si>
    <t>=NF($B308,"Dept Code")</t>
  </si>
  <si>
    <t>=NF($B309,"Dept Code")</t>
  </si>
  <si>
    <t>=NF($B310,"Dept Code")</t>
  </si>
  <si>
    <t>=NF($B311,"Dept Code")</t>
  </si>
  <si>
    <t>=NF($B312,"Dept Code")</t>
  </si>
  <si>
    <t>=NF($B313,"Dept Code")</t>
  </si>
  <si>
    <t>=NF($B314,"Dept Code")</t>
  </si>
  <si>
    <t>=NF($B315,"Dept Code")</t>
  </si>
  <si>
    <t>=NF($B316,"Dept Code")</t>
  </si>
  <si>
    <t>=NF($B317,"Dept Code")</t>
  </si>
  <si>
    <t>=NF($B318,"Dept Code")</t>
  </si>
  <si>
    <t>=NF($B319,"Dept Code")</t>
  </si>
  <si>
    <t>=NF($B320,"Dept Code")</t>
  </si>
  <si>
    <t>=NF($B321,"Dept Code")</t>
  </si>
  <si>
    <t>=NF($B322,"Dept Code")</t>
  </si>
  <si>
    <t>=NF($B323,"Dept Code")</t>
  </si>
  <si>
    <t>=NF($B324,"Dept Code")</t>
  </si>
  <si>
    <t>=NF($B325,"Dept Code")</t>
  </si>
  <si>
    <t>=NF($B326,"Dept Code")</t>
  </si>
  <si>
    <t>=NF($B327,"Dept Code")</t>
  </si>
  <si>
    <t>=NF($B328,"Dept Code")</t>
  </si>
  <si>
    <t>=NF($B329,"Dept Code")</t>
  </si>
  <si>
    <t>=NF($B330,"Dept Code")</t>
  </si>
  <si>
    <t>=NF($B331,"Dept Code")</t>
  </si>
  <si>
    <t>=NF($B332,"Dept Code")</t>
  </si>
  <si>
    <t>=NF($B333,"Dept Code")</t>
  </si>
  <si>
    <t>=NF($B334,"Dept Code")</t>
  </si>
  <si>
    <t>=NF($B335,"Dept Code")</t>
  </si>
  <si>
    <t>=NF($B336,"Dept Code")</t>
  </si>
  <si>
    <t>=NF($B337,"Dept Code")</t>
  </si>
  <si>
    <t>=NF($B338,"Dept Code")</t>
  </si>
  <si>
    <t>=NF($B339,"Dept Code")</t>
  </si>
  <si>
    <t>=NF($B340,"Dept Code")</t>
  </si>
  <si>
    <t>=NF($B341,"Dept Code")</t>
  </si>
  <si>
    <t>=NF($B342,"Dept Code")</t>
  </si>
  <si>
    <t>=NF($B343,"Dept Code")</t>
  </si>
  <si>
    <t>=NF($B344,"Dept Code")</t>
  </si>
  <si>
    <t>=NF($B345,"Dept Code")</t>
  </si>
  <si>
    <t>=NF($B346,"Dept Code")</t>
  </si>
  <si>
    <t>=NF($B347,"Dept Code")</t>
  </si>
  <si>
    <t>=NF($B348,"Dept Code")</t>
  </si>
  <si>
    <t>=NF($B349,"Dept Code")</t>
  </si>
  <si>
    <t>=NF($B350,"Dept Code")</t>
  </si>
  <si>
    <t>=NF($B351,"Dept Code")</t>
  </si>
  <si>
    <t>=NF($B352,"Dept Code")</t>
  </si>
  <si>
    <t>=NF($B353,"Dept Code")</t>
  </si>
  <si>
    <t>=NF($B354,"Dept Code")</t>
  </si>
  <si>
    <t>=NF($B355,"Dept Code")</t>
  </si>
  <si>
    <t>=NF($B356,"Dept Code")</t>
  </si>
  <si>
    <t>=NF($B357,"Dept Code")</t>
  </si>
  <si>
    <t>=NF($B358,"Dept Code")</t>
  </si>
  <si>
    <t>=NF($B359,"Dept Code")</t>
  </si>
  <si>
    <t>=NF($B360,"Dept Code")</t>
  </si>
  <si>
    <t>=NF($B361,"Dept Code")</t>
  </si>
  <si>
    <t>=NF($B362,"Dept Code")</t>
  </si>
  <si>
    <t>=NF($B363,"Dept Code")</t>
  </si>
  <si>
    <t>=NF($B364,"Dept Code")</t>
  </si>
  <si>
    <t>=NF($B365,"Dept Code")</t>
  </si>
  <si>
    <t>=NF($B366,"Dept Code")</t>
  </si>
  <si>
    <t>=NF($B367,"Dept Code")</t>
  </si>
  <si>
    <t>=NF($B368,"Dept Code")</t>
  </si>
  <si>
    <t>=NF($B369,"Dept Code")</t>
  </si>
  <si>
    <t>=NF($B370,"Dept Code")</t>
  </si>
  <si>
    <t>=NF($B371,"Dept Code")</t>
  </si>
  <si>
    <t>=NF($B372,"Dept Code")</t>
  </si>
  <si>
    <t>=NF($B373,"Dept Code")</t>
  </si>
  <si>
    <t>=NF($B374,"Dept Code")</t>
  </si>
  <si>
    <t>=NF($B375,"Dept Code")</t>
  </si>
  <si>
    <t>=NF($B376,"Dept Code")</t>
  </si>
  <si>
    <t>=NF($B377,"Dept Code")</t>
  </si>
  <si>
    <t>=NF($B378,"Dept Code")</t>
  </si>
  <si>
    <t>=NF($B379,"Dept Code")</t>
  </si>
  <si>
    <t>=NF($B380,"Dept Code")</t>
  </si>
  <si>
    <t>=NF($B381,"Dept Code")</t>
  </si>
  <si>
    <t>=NF($B382,"Dept Code")</t>
  </si>
  <si>
    <t>=NF($B383,"Dept Code")</t>
  </si>
  <si>
    <t>=NF($B384,"Dept Code")</t>
  </si>
  <si>
    <t>=NF($B385,"Dept Code")</t>
  </si>
  <si>
    <t>=NF($B386,"Dept Code")</t>
  </si>
  <si>
    <t>=NF($B387,"Dept Code")</t>
  </si>
  <si>
    <t>=NF($B388,"Dept Code")</t>
  </si>
  <si>
    <t>=NF($B389,"Dept Code")</t>
  </si>
  <si>
    <t>=NF($B390,"Dept Code")</t>
  </si>
  <si>
    <t>=NF($B391,"Dept Code")</t>
  </si>
  <si>
    <t>=NF($B392,"Dept Code")</t>
  </si>
  <si>
    <t>=NF($B393,"Dept Code")</t>
  </si>
  <si>
    <t>=NF($B394,"Dept Code")</t>
  </si>
  <si>
    <t>=NF($B395,"Dept Code")</t>
  </si>
  <si>
    <t>=NF($B396,"Dept Code")</t>
  </si>
  <si>
    <t>=NF($B397,"Dept Code")</t>
  </si>
  <si>
    <t>=NF($B398,"Dept Code")</t>
  </si>
  <si>
    <t>=NF($B399,"Dept Code")</t>
  </si>
  <si>
    <t>=NF($B400,"Dept Code")</t>
  </si>
  <si>
    <t>=NF($B401,"Dept Code")</t>
  </si>
  <si>
    <t>=NF($B402,"Dept Code")</t>
  </si>
  <si>
    <t>=NF($B403,"Dept Code")</t>
  </si>
  <si>
    <t>=NF($B404,"Dept Code")</t>
  </si>
  <si>
    <t>=NF($B405,"Dept Code")</t>
  </si>
  <si>
    <t>=NF($B406,"Dept Code")</t>
  </si>
  <si>
    <t>=NF($B407,"Dept Code")</t>
  </si>
  <si>
    <t>=NF($B408,"Dept Code")</t>
  </si>
  <si>
    <t>=NF($B409,"Dept Code")</t>
  </si>
  <si>
    <t>=NF($B410,"Dept Code")</t>
  </si>
  <si>
    <t>=NF($B411,"Dept Code")</t>
  </si>
  <si>
    <t>=NF($B412,"Dept Code")</t>
  </si>
  <si>
    <t>=NF($B413,"Dept Code")</t>
  </si>
  <si>
    <t>=NF($B414,"Dept Code")</t>
  </si>
  <si>
    <t>=NF($B415,"Dept Code")</t>
  </si>
  <si>
    <t>=NF($B416,"Dept Code")</t>
  </si>
  <si>
    <t>=NF($B417,"Dept Code")</t>
  </si>
  <si>
    <t>=NF($B418,"Dept Code")</t>
  </si>
  <si>
    <t>=NF($B419,"Dept Code")</t>
  </si>
  <si>
    <t>=NF($B420,"Dept Code")</t>
  </si>
  <si>
    <t>=NF($B421,"Dept Code")</t>
  </si>
  <si>
    <t>=NF($B422,"Dept Code")</t>
  </si>
  <si>
    <t>=NF($B423,"Dept Code")</t>
  </si>
  <si>
    <t>=NF($B424,"Dept Code")</t>
  </si>
  <si>
    <t>=NF($B425,"Dept Code")</t>
  </si>
  <si>
    <t>=NF($B426,"Dept Code")</t>
  </si>
  <si>
    <t>=NF($B427,"Dept Code")</t>
  </si>
  <si>
    <t>=NF($B428,"Dept Code")</t>
  </si>
  <si>
    <t>=NF($B429,"Dept Code")</t>
  </si>
  <si>
    <t>=NF($B430,"Dept Code")</t>
  </si>
  <si>
    <t>=NF($B431,"Dept Code")</t>
  </si>
  <si>
    <t>=NF($B432,"Dept Code")</t>
  </si>
  <si>
    <t>=NF($B433,"Dept Code")</t>
  </si>
  <si>
    <t>=NF($B434,"Dept Code")</t>
  </si>
  <si>
    <t>=NF($B435,"Dept Code")</t>
  </si>
  <si>
    <t>=NF($B436,"Dept Code")</t>
  </si>
  <si>
    <t>=NF($B437,"Dept Code")</t>
  </si>
  <si>
    <t>=NF($B438,"Dept Code")</t>
  </si>
  <si>
    <t>=NF($B439,"Dept Code")</t>
  </si>
  <si>
    <t>=NF($B440,"Dept Code")</t>
  </si>
  <si>
    <t>=NF($B441,"Dept Code")</t>
  </si>
  <si>
    <t>=NF($B442,"Dept Code")</t>
  </si>
  <si>
    <t>=NF($B443,"Dept Code")</t>
  </si>
  <si>
    <t>=NF($B444,"Dept Code")</t>
  </si>
  <si>
    <t>=NF($B445,"Dept Code")</t>
  </si>
  <si>
    <t>=NF($B446,"Dept Code")</t>
  </si>
  <si>
    <t>=NF($B447,"Dept Code")</t>
  </si>
  <si>
    <t>=NF($B448,"Dept Code")</t>
  </si>
  <si>
    <t>=NF($B449,"Dept Code")</t>
  </si>
  <si>
    <t>=NF($B450,"Dept Code")</t>
  </si>
  <si>
    <t>=NF($B451,"Dept Code")</t>
  </si>
  <si>
    <t>=NF($B452,"Dept Code")</t>
  </si>
  <si>
    <t>=NF($B453,"Dept Code")</t>
  </si>
  <si>
    <t>=NF($B454,"Dept Code")</t>
  </si>
  <si>
    <t>=NF($B455,"Dept Code")</t>
  </si>
  <si>
    <t>=NF($B456,"Dept Code")</t>
  </si>
  <si>
    <t>=NF($B457,"Dept Code")</t>
  </si>
  <si>
    <t>=NF($B458,"Dept Code")</t>
  </si>
  <si>
    <t>=NF($B459,"Dept Code")</t>
  </si>
  <si>
    <t>=NF($B460,"Dept Code")</t>
  </si>
  <si>
    <t>=NF($B461,"Dept Code")</t>
  </si>
  <si>
    <t>=NF($B462,"Dept Code")</t>
  </si>
  <si>
    <t>=NF($B463,"Dept Code")</t>
  </si>
  <si>
    <t>=NF($B464,"Dept Code")</t>
  </si>
  <si>
    <t>=NF($B465,"Dept Code")</t>
  </si>
  <si>
    <t>=NF($B466,"Dept Code")</t>
  </si>
  <si>
    <t>=NF($B467,"Dept Code")</t>
  </si>
  <si>
    <t>=NF($B468,"Dept Code")</t>
  </si>
  <si>
    <t>=NF($B469,"Dept Code")</t>
  </si>
  <si>
    <t>=NF($B470,"Dept Code")</t>
  </si>
  <si>
    <t>=NF($B471,"Dept Code")</t>
  </si>
  <si>
    <t>=NF($B472,"Dept Code")</t>
  </si>
  <si>
    <t>=NF($B473,"Dept Code")</t>
  </si>
  <si>
    <t>=NF($B474,"Dept Code")</t>
  </si>
  <si>
    <t>=NF($B475,"Dept Code")</t>
  </si>
  <si>
    <t>=NF($B476,"Dept Code")</t>
  </si>
  <si>
    <t>=NF($B477,"Dept Code")</t>
  </si>
  <si>
    <t>=NF($B478,"Dept Code")</t>
  </si>
  <si>
    <t>=NF($B479,"Dept Code")</t>
  </si>
  <si>
    <t>=NF($B480,"Dept Code")</t>
  </si>
  <si>
    <t>=NF($B481,"Dept Code")</t>
  </si>
  <si>
    <t>=NF($B482,"Dept Code")</t>
  </si>
  <si>
    <t>=NF($B483,"Dept Code")</t>
  </si>
  <si>
    <t>=NF($B484,"Dept Code")</t>
  </si>
  <si>
    <t>=NF($B485,"Dept Code")</t>
  </si>
  <si>
    <t>=NF($B486,"Dept Code")</t>
  </si>
  <si>
    <t>=NF($B487,"Dept Code")</t>
  </si>
  <si>
    <t>=NF($B488,"Dept Code")</t>
  </si>
  <si>
    <t>=NF($B489,"Dept Code")</t>
  </si>
  <si>
    <t>=NF($B490,"Dept Code")</t>
  </si>
  <si>
    <t>=NF($B491,"Dept Code")</t>
  </si>
  <si>
    <t>=NF($B492,"Dept Code")</t>
  </si>
  <si>
    <t>=NF($B493,"Dept Code")</t>
  </si>
  <si>
    <t>=NF($B494,"Dept Code")</t>
  </si>
  <si>
    <t>=NF($B495,"Dept Code")</t>
  </si>
  <si>
    <t>=NF($B496,"Dept Code")</t>
  </si>
  <si>
    <t>=NF($B497,"Dept Code")</t>
  </si>
  <si>
    <t>=NF($B498,"Dept Code")</t>
  </si>
  <si>
    <t>=NF($B499,"Dept Code")</t>
  </si>
  <si>
    <t>=NF($B500,"Dept Code")</t>
  </si>
  <si>
    <t>=NF($B501,"Dept Code")</t>
  </si>
  <si>
    <t>=NF($B502,"Dept Code")</t>
  </si>
  <si>
    <t>=NF($B503,"Dept Code")</t>
  </si>
  <si>
    <t>=NF($B504,"Dept Code")</t>
  </si>
  <si>
    <t>=NF($B505,"Dept Code")</t>
  </si>
  <si>
    <t>=NF($B506,"Dept Code")</t>
  </si>
  <si>
    <t>=NF($B507,"Dept Code")</t>
  </si>
  <si>
    <t>=NF($B508,"Dept Code")</t>
  </si>
  <si>
    <t>=NF($B509,"Dept Code")</t>
  </si>
  <si>
    <t>=NF($B510,"Dept Code")</t>
  </si>
  <si>
    <t>=NF($B511,"Dept Code")</t>
  </si>
  <si>
    <t>=NF($B512,"Dept Code")</t>
  </si>
  <si>
    <t>=NF($B513,"Dept Code")</t>
  </si>
  <si>
    <t>=NF($B514,"Dept Code")</t>
  </si>
  <si>
    <t>=NF($B515,"Dept Code")</t>
  </si>
  <si>
    <t>=NF($B516,"Dept Code")</t>
  </si>
  <si>
    <t>=NF($B517,"Dept Code")</t>
  </si>
  <si>
    <t>=NF($B518,"Dept Code")</t>
  </si>
  <si>
    <t>=NF($B519,"Dept Code")</t>
  </si>
  <si>
    <t>=NF($B520,"Dept Code")</t>
  </si>
  <si>
    <t>=NF($B521,"Dept Code")</t>
  </si>
  <si>
    <t>=NF($B522,"Dept Code")</t>
  </si>
  <si>
    <t>=NF($B523,"Dept Code")</t>
  </si>
  <si>
    <t>=NF($B524,"Dept Code")</t>
  </si>
  <si>
    <t>=NF($B525,"Dept Code")</t>
  </si>
  <si>
    <t>=NF($B526,"Dept Code")</t>
  </si>
  <si>
    <t>=NF($B527,"Dept Code")</t>
  </si>
  <si>
    <t>=NF($B528,"Dept Code")</t>
  </si>
  <si>
    <t>=NF($B529,"Dept Code")</t>
  </si>
  <si>
    <t>=NF($B530,"Dept Code")</t>
  </si>
  <si>
    <t>=NF($B531,"Dept Code")</t>
  </si>
  <si>
    <t>=NF($B532,"Dept Code")</t>
  </si>
  <si>
    <t>=NF($B533,"Dept Code")</t>
  </si>
  <si>
    <t>=NF($B534,"Dept Code")</t>
  </si>
  <si>
    <t>=NF($B535,"Dept Code")</t>
  </si>
  <si>
    <t>=NF($B536,"Dept Code")</t>
  </si>
  <si>
    <t>=NF($B537,"Dept Code")</t>
  </si>
  <si>
    <t>=NF($B538,"Dept Code")</t>
  </si>
  <si>
    <t>=NF($B539,"Dept Code")</t>
  </si>
  <si>
    <t>=NF($B540,"Dept Code")</t>
  </si>
  <si>
    <t>=NF($B541,"Dept Code")</t>
  </si>
  <si>
    <t>=NF($B542,"Dept Code")</t>
  </si>
  <si>
    <t>=NF($B543,"Dept Code")</t>
  </si>
  <si>
    <t>=NF($B544,"Dept Code")</t>
  </si>
  <si>
    <t>=NF($B545,"Dept Code")</t>
  </si>
  <si>
    <t>=NF($B546,"Dept Code")</t>
  </si>
  <si>
    <t>=NF($B547,"Dept Code")</t>
  </si>
  <si>
    <t>=NF($B548,"Dept Code")</t>
  </si>
  <si>
    <t>=NF($B549,"Dept Code")</t>
  </si>
  <si>
    <t>=NF($B550,"Dept Code")</t>
  </si>
  <si>
    <t>=NF($B551,"Dept Code")</t>
  </si>
  <si>
    <t>=NF($B552,"Dept Code")</t>
  </si>
  <si>
    <t>=NF($B553,"Dept Code")</t>
  </si>
  <si>
    <t>=NF($B554,"Dept Code")</t>
  </si>
  <si>
    <t>=NF($B555,"Dept Code")</t>
  </si>
  <si>
    <t>=NF($B556,"Dept Code")</t>
  </si>
  <si>
    <t>=NF($B557,"Dept Code")</t>
  </si>
  <si>
    <t>=NF($B558,"Dept Code")</t>
  </si>
  <si>
    <t>=NF($B559,"Dept Code")</t>
  </si>
  <si>
    <t>=NF($B560,"Dept Code")</t>
  </si>
  <si>
    <t>=NF($B561,"Dept Code")</t>
  </si>
  <si>
    <t>=NF($B562,"Dept Code")</t>
  </si>
  <si>
    <t>=NF($B563,"Dept Code")</t>
  </si>
  <si>
    <t>=NF($B564,"Dept Code")</t>
  </si>
  <si>
    <t>=NF($B565,"Dept Code")</t>
  </si>
  <si>
    <t>=NF($B566,"Dept Code")</t>
  </si>
  <si>
    <t>=NF($B567,"Dept Code")</t>
  </si>
  <si>
    <t>=NF($B568,"Dept Code")</t>
  </si>
  <si>
    <t>=NF($B569,"Dept Code")</t>
  </si>
  <si>
    <t>=NF($B570,"Dept Code")</t>
  </si>
  <si>
    <t>=NF($B571,"Dept Code")</t>
  </si>
  <si>
    <t>=NF($B572,"Dept Code")</t>
  </si>
  <si>
    <t>=NF($B573,"Dept Code")</t>
  </si>
  <si>
    <t>=NF($B574,"Dept Code")</t>
  </si>
  <si>
    <t>=NF($B575,"Dept Code")</t>
  </si>
  <si>
    <t>=NF($B576,"Dept Code")</t>
  </si>
  <si>
    <t>=NF($B577,"Dept Code")</t>
  </si>
  <si>
    <t>=NF($B578,"Dept Code")</t>
  </si>
  <si>
    <t>=NF($B579,"Dept Code")</t>
  </si>
  <si>
    <t>=NF($B580,"Dept Code")</t>
  </si>
  <si>
    <t>=NF($B581,"Dept Code")</t>
  </si>
  <si>
    <t>=NF($B582,"Dept Code")</t>
  </si>
  <si>
    <t>=NF($B583,"Dept Code")</t>
  </si>
  <si>
    <t>=NF($B584,"Dept Code")</t>
  </si>
  <si>
    <t>=NF($B585,"Dept Code")</t>
  </si>
  <si>
    <t>=NF($B586,"Dept Code")</t>
  </si>
  <si>
    <t>=NF($B587,"Dept Code")</t>
  </si>
  <si>
    <t>=NF($B588,"Dept Code")</t>
  </si>
  <si>
    <t>=NF($B589,"Dept Code")</t>
  </si>
  <si>
    <t>=NF($B590,"Dept Code")</t>
  </si>
  <si>
    <t>=NF($B591,"Dept Code")</t>
  </si>
  <si>
    <t>=NF($B592,"Dept Code")</t>
  </si>
  <si>
    <t>=NF($B593,"Dept Code")</t>
  </si>
  <si>
    <t>=NF($B594,"Dept Code")</t>
  </si>
  <si>
    <t>=NF($B595,"Dept Code")</t>
  </si>
  <si>
    <t>=NF($B596,"Dept Code")</t>
  </si>
  <si>
    <t>=NF($B597,"Dept Code")</t>
  </si>
  <si>
    <t>=NF($B598,"Dept Code")</t>
  </si>
  <si>
    <t>=NF($B599,"Dept Code")</t>
  </si>
  <si>
    <t>=NF($B600,"Dept Code")</t>
  </si>
  <si>
    <t>=NF($B601,"Dept Code")</t>
  </si>
  <si>
    <t>=NF($B602,"Dept Code")</t>
  </si>
  <si>
    <t>=NF($B603,"Dept Code")</t>
  </si>
  <si>
    <t>=NF($B604,"Dept Code")</t>
  </si>
  <si>
    <t>=NF($B605,"Dept Code")</t>
  </si>
  <si>
    <t>=NF($B606,"Dept Code")</t>
  </si>
  <si>
    <t>=NF($B607,"Dept Code")</t>
  </si>
  <si>
    <t>=NF($B608,"Dept Code")</t>
  </si>
  <si>
    <t>=NF($B609,"Dept Code")</t>
  </si>
  <si>
    <t>=NF($B610,"Dept Code")</t>
  </si>
  <si>
    <t>=NF($B611,"Dept Code")</t>
  </si>
  <si>
    <t>=NF($B612,"Dept Code")</t>
  </si>
  <si>
    <t>=NF($B613,"Dept Code")</t>
  </si>
  <si>
    <t>=NF($B614,"Dept Code")</t>
  </si>
  <si>
    <t>=NF($B615,"Dept Code")</t>
  </si>
  <si>
    <t>=NF($B616,"Dept Code")</t>
  </si>
  <si>
    <t>=NF($B617,"Dept Code")</t>
  </si>
  <si>
    <t>=NF($B618,"Dept Code")</t>
  </si>
  <si>
    <t>=NF($B619,"Dept Code")</t>
  </si>
  <si>
    <t>=NF($B620,"Dept Code")</t>
  </si>
  <si>
    <t>=NF($B621,"Dept Code")</t>
  </si>
  <si>
    <t>=NF($B622,"Dept Code")</t>
  </si>
  <si>
    <t>=NF($B623,"Dept Code")</t>
  </si>
  <si>
    <t>=NF($B624,"Dept Code")</t>
  </si>
  <si>
    <t>=NF($B625,"Dept Code")</t>
  </si>
  <si>
    <t>=NF($B626,"Dept Code")</t>
  </si>
  <si>
    <t>=NF($B627,"Dept Code")</t>
  </si>
  <si>
    <t>=NF($B628,"Dept Code")</t>
  </si>
  <si>
    <t>=NF($B629,"Dept Code")</t>
  </si>
  <si>
    <t>=NF($B630,"Dept Code")</t>
  </si>
  <si>
    <t>=NF($B631,"Dept Code")</t>
  </si>
  <si>
    <t>=NF($B632,"Dept Code")</t>
  </si>
  <si>
    <t>=NF($B633,"Dept Code")</t>
  </si>
  <si>
    <t>=NF($B634,"Dept Code")</t>
  </si>
  <si>
    <t>=NF($B635,"Dept Code")</t>
  </si>
  <si>
    <t>=NF($B636,"Dept Code")</t>
  </si>
  <si>
    <t>=NF($B637,"Dept Code")</t>
  </si>
  <si>
    <t>=NF($B638,"Dept Code")</t>
  </si>
  <si>
    <t>=NF($B639,"Dept Code")</t>
  </si>
  <si>
    <t>=NF($B640,"Dept Code")</t>
  </si>
  <si>
    <t>=NF($B641,"Dept Code")</t>
  </si>
  <si>
    <t>=NF($B642,"Dept Code")</t>
  </si>
  <si>
    <t>=NF($B643,"Dept Code")</t>
  </si>
  <si>
    <t>=NF($B644,"Dept Code")</t>
  </si>
  <si>
    <t>=NF($B645,"Dept Code")</t>
  </si>
  <si>
    <t>=NF($B646,"Dept Code")</t>
  </si>
  <si>
    <t>=NF($B647,"Dept Code")</t>
  </si>
  <si>
    <t>=NF($B648,"Dept Code")</t>
  </si>
  <si>
    <t>=NF($B649,"Dept Code")</t>
  </si>
  <si>
    <t>=NF($B650,"Dept Code")</t>
  </si>
  <si>
    <t>=NF($B651,"Dept Code")</t>
  </si>
  <si>
    <t>=NF($B652,"Dept Code")</t>
  </si>
  <si>
    <t>=NF($B653,"Dept Code")</t>
  </si>
  <si>
    <t>=NF($B654,"Dept Code")</t>
  </si>
  <si>
    <t>=NF($B655,"Dept Code")</t>
  </si>
  <si>
    <t>=NF($B656,"Dept Code")</t>
  </si>
  <si>
    <t>=NF($B657,"Dept Code")</t>
  </si>
  <si>
    <t>=NF($B658,"Dept Code")</t>
  </si>
  <si>
    <t>=NF($B659,"Dept Code")</t>
  </si>
  <si>
    <t>=NF($B660,"Dept Code")</t>
  </si>
  <si>
    <t>=NF($B661,"Dept Code")</t>
  </si>
  <si>
    <t>=NF($B662,"Dept Code")</t>
  </si>
  <si>
    <t>=NF($B663,"Dept Code")</t>
  </si>
  <si>
    <t>=NF($B664,"Dept Code")</t>
  </si>
  <si>
    <t>=NF($B665,"Dept Code")</t>
  </si>
  <si>
    <t>=NF($B666,"Dept Code")</t>
  </si>
  <si>
    <t>=NF($B667,"Dept Code")</t>
  </si>
  <si>
    <t>=NF($B668,"Dept Code")</t>
  </si>
  <si>
    <t>=NF($B669,"Dept Code")</t>
  </si>
  <si>
    <t>=NF($B670,"Dept Code")</t>
  </si>
  <si>
    <t>=NF($B671,"Dept Code")</t>
  </si>
  <si>
    <t>=NF($B672,"Dept Code")</t>
  </si>
  <si>
    <t>=NF($B673,"Dept Code")</t>
  </si>
  <si>
    <t>=NF($B674,"Dept Code")</t>
  </si>
  <si>
    <t>=NF($B675,"Dept Code")</t>
  </si>
  <si>
    <t>=NF($B676,"Dept Code")</t>
  </si>
  <si>
    <t>=NF($B677,"Dept Code")</t>
  </si>
  <si>
    <t>=NF($B678,"Dept Code")</t>
  </si>
  <si>
    <t>=NF($B679,"Dept Code")</t>
  </si>
  <si>
    <t>=NF($B680,"Dept Code")</t>
  </si>
  <si>
    <t>=NF($B681,"Dept Code")</t>
  </si>
  <si>
    <t>=NF($B682,"Dept Code")</t>
  </si>
  <si>
    <t>=NF($B683,"Dept Code")</t>
  </si>
  <si>
    <t>=NF($B684,"Dept Code")</t>
  </si>
  <si>
    <t>=NF($B685,"Dept Code")</t>
  </si>
  <si>
    <t>=NF($B686,"Dept Code")</t>
  </si>
  <si>
    <t>=NF($B687,"Dept Code")</t>
  </si>
  <si>
    <t>=NF($B688,"Dept Code")</t>
  </si>
  <si>
    <t>=NF($B689,"Dept Code")</t>
  </si>
  <si>
    <t>=NF($B690,"Dept Code")</t>
  </si>
  <si>
    <t>=NF($B691,"Dept Code")</t>
  </si>
  <si>
    <t>=NF($B692,"Dept Code")</t>
  </si>
  <si>
    <t>=NF($B693,"Dept Code")</t>
  </si>
  <si>
    <t>=NF($B694,"Dept Code")</t>
  </si>
  <si>
    <t>=NF($B695,"Dept Code")</t>
  </si>
  <si>
    <t>=NF($B696,"Dept Code")</t>
  </si>
  <si>
    <t>=NF($B697,"Dept Code")</t>
  </si>
  <si>
    <t>=NF($B698,"Dept Code")</t>
  </si>
  <si>
    <t>=NF($B699,"Dept Code")</t>
  </si>
  <si>
    <t>=NF($B700,"Dept Code")</t>
  </si>
  <si>
    <t>=NF($B701,"Dept Code")</t>
  </si>
  <si>
    <t>=NF($B702,"Dept Code")</t>
  </si>
  <si>
    <t>=NF($B703,"Dept Code")</t>
  </si>
  <si>
    <t>=NF($B704,"Dept Code")</t>
  </si>
  <si>
    <t>=NF($B705,"Dept Code")</t>
  </si>
  <si>
    <t>=NF($B706,"Dept Code")</t>
  </si>
  <si>
    <t>=NF($B707,"Dept Code")</t>
  </si>
  <si>
    <t>=NF($B708,"Dept Code")</t>
  </si>
  <si>
    <t>=NF($B709,"Dept Code")</t>
  </si>
  <si>
    <t>=NF($B710,"Dept Code")</t>
  </si>
  <si>
    <t>=NF($B711,"Dept Code")</t>
  </si>
  <si>
    <t>=NF($B712,"Dept Code")</t>
  </si>
  <si>
    <t>=NF($B713,"Dept Code")</t>
  </si>
  <si>
    <t>=NF($B714,"Dept Code")</t>
  </si>
  <si>
    <t>=NF($B715,"Dept Code")</t>
  </si>
  <si>
    <t>=NF($B716,"Dept Code")</t>
  </si>
  <si>
    <t>=NF($B717,"Dept Code")</t>
  </si>
  <si>
    <t>=NF($B718,"Dept Code")</t>
  </si>
  <si>
    <t>=NF($B719,"Dept Code")</t>
  </si>
  <si>
    <t>=NF($B720,"Dept Code")</t>
  </si>
  <si>
    <t>=NF($B721,"Dept Code")</t>
  </si>
  <si>
    <t>=NF($B722,"Dept Code")</t>
  </si>
  <si>
    <t>=NF($B723,"Dept Code")</t>
  </si>
  <si>
    <t>=NF($B724,"Dept Code")</t>
  </si>
  <si>
    <t>=NF($B725,"Dept Code")</t>
  </si>
  <si>
    <t>=NF($B726,"Dept Code")</t>
  </si>
  <si>
    <t>=NF($B727,"Dept Code")</t>
  </si>
  <si>
    <t>=NF($B728,"Dept Code")</t>
  </si>
  <si>
    <t>=NF($B729,"Dept Code")</t>
  </si>
  <si>
    <t>=NF($B730,"Dept Code")</t>
  </si>
  <si>
    <t>=NF($B731,"Dept Code")</t>
  </si>
  <si>
    <t>=NF($B732,"Dept Code")</t>
  </si>
  <si>
    <t>=NF($B733,"Dept Code")</t>
  </si>
  <si>
    <t>=NF($B734,"Dept Code")</t>
  </si>
  <si>
    <t>=NF($B735,"Dept Code")</t>
  </si>
  <si>
    <t>=NF($B736,"Dept Code")</t>
  </si>
  <si>
    <t>=NF($B737,"Dept Code")</t>
  </si>
  <si>
    <t>=NF($B738,"Dept Code")</t>
  </si>
  <si>
    <t>=NF($B739,"Dept Code")</t>
  </si>
  <si>
    <t>=NF($B740,"Dept Code")</t>
  </si>
  <si>
    <t>=NF($B741,"Dept Code")</t>
  </si>
  <si>
    <t>=NF($B742,"Dept Code")</t>
  </si>
  <si>
    <t>=NF($B743,"Dept Code")</t>
  </si>
  <si>
    <t>=NF($B744,"Dept Code")</t>
  </si>
  <si>
    <t>=NF($B745,"Dept Code")</t>
  </si>
  <si>
    <t>=NF($B746,"Dept Code")</t>
  </si>
  <si>
    <t>=NF($B747,"Dept Code")</t>
  </si>
  <si>
    <t>=NF($B748,"Dept Code")</t>
  </si>
  <si>
    <t>=NF($B749,"Dept Code")</t>
  </si>
  <si>
    <t>=NF($B750,"Dept Code")</t>
  </si>
  <si>
    <t>=NF($B751,"Dept Code")</t>
  </si>
  <si>
    <t>=NF($B752,"Dept Code")</t>
  </si>
  <si>
    <t>=NF($B753,"Dept Code")</t>
  </si>
  <si>
    <t>=NF($B754,"Dept Code")</t>
  </si>
  <si>
    <t>=NF($B755,"Dept Code")</t>
  </si>
  <si>
    <t>=NF($B756,"Dept Code")</t>
  </si>
  <si>
    <t>=NF($B757,"Dept Code")</t>
  </si>
  <si>
    <t>=NF($B758,"Dept Code")</t>
  </si>
  <si>
    <t>=NF($B759,"Dept Code")</t>
  </si>
  <si>
    <t>=NF($B760,"Dept Code")</t>
  </si>
  <si>
    <t>=NF($B761,"Dept Code")</t>
  </si>
  <si>
    <t>=NF($B762,"Dept Code")</t>
  </si>
  <si>
    <t>=NF($B763,"Dept Code")</t>
  </si>
  <si>
    <t>=NF($B764,"Dept Code")</t>
  </si>
  <si>
    <t>=NF($B765,"Dept Code")</t>
  </si>
  <si>
    <t>=NF($B766,"Dept Code")</t>
  </si>
  <si>
    <t>=NF($B767,"Dept Code")</t>
  </si>
  <si>
    <t>=NF($B768,"Dept Code")</t>
  </si>
  <si>
    <t>=NF($B769,"Dept Code")</t>
  </si>
  <si>
    <t>=NF($B770,"Dept Code")</t>
  </si>
  <si>
    <t>=NF($B771,"Dept Code")</t>
  </si>
  <si>
    <t>=NF($B772,"Dept Code")</t>
  </si>
  <si>
    <t>=NF($B773,"Dept Code")</t>
  </si>
  <si>
    <t>=NF($B774,"Dept Code")</t>
  </si>
  <si>
    <t>=NF($B775,"Dept Code")</t>
  </si>
  <si>
    <t>=NF($B776,"Dept Code")</t>
  </si>
  <si>
    <t>=NF($B777,"Dept Code")</t>
  </si>
  <si>
    <t>=NF($B778,"Dept Code")</t>
  </si>
  <si>
    <t>=NF($B779,"Dept Code")</t>
  </si>
  <si>
    <t>=NF($B780,"Dept Code")</t>
  </si>
  <si>
    <t>=NF($B781,"Dept Code")</t>
  </si>
  <si>
    <t>=NF($B782,"Dept Code")</t>
  </si>
  <si>
    <t>=NF($B783,"Dept Code")</t>
  </si>
  <si>
    <t>=NF($B784,"Dept Code")</t>
  </si>
  <si>
    <t>=NF($B785,"Dept Code")</t>
  </si>
  <si>
    <t>=NF($B786,"Dept Code")</t>
  </si>
  <si>
    <t>=NF($B787,"Dept Code")</t>
  </si>
  <si>
    <t>=NF($B788,"Dept Code")</t>
  </si>
  <si>
    <t>=NF($B789,"Dept Code")</t>
  </si>
  <si>
    <t>=NF($B790,"Dept Code")</t>
  </si>
  <si>
    <t>=NF($B791,"Dept Code")</t>
  </si>
  <si>
    <t>=NF($B792,"Dept Code")</t>
  </si>
  <si>
    <t>=NF($B793,"Dept Code")</t>
  </si>
  <si>
    <t>=NF($B794,"Dept Code")</t>
  </si>
  <si>
    <t>=NF($B795,"Dept Code")</t>
  </si>
  <si>
    <t>=NF($B796,"Dept Code")</t>
  </si>
  <si>
    <t>=NF($B797,"Dept Code")</t>
  </si>
  <si>
    <t>=NF($B798,"Dept Code")</t>
  </si>
  <si>
    <t>=NF($B799,"Dept Code")</t>
  </si>
  <si>
    <t>=NF($B800,"Dept Code")</t>
  </si>
  <si>
    <t>=NF($B801,"Dept Code")</t>
  </si>
  <si>
    <t>=NF($B802,"Dept Code")</t>
  </si>
  <si>
    <t>=NF($B803,"Dept Code")</t>
  </si>
  <si>
    <t>=NF($B804,"Dept Code")</t>
  </si>
  <si>
    <t>=NF($B805,"Dept Code")</t>
  </si>
  <si>
    <t>=NF($B806,"Dept Code")</t>
  </si>
  <si>
    <t>=NF($B807,"Dept Code")</t>
  </si>
  <si>
    <t>=NF($B808,"Dept Code")</t>
  </si>
  <si>
    <t>=NF($B809,"Dept Code")</t>
  </si>
  <si>
    <t>=NF($B810,"Dept Code")</t>
  </si>
  <si>
    <t>=NF($B811,"Dept Code")</t>
  </si>
  <si>
    <t>=NF($B812,"Dept Code")</t>
  </si>
  <si>
    <t>=NF($B813,"Dept Code")</t>
  </si>
  <si>
    <t>=NF($B814,"Dept Code")</t>
  </si>
  <si>
    <t>=NF($B815,"Dept Code")</t>
  </si>
  <si>
    <t>=NF($B816,"Dept Code")</t>
  </si>
  <si>
    <t>=NF($B817,"Dept Code")</t>
  </si>
  <si>
    <t>=NF($B818,"Dept Code")</t>
  </si>
  <si>
    <t>=NF($B819,"Dept Code")</t>
  </si>
  <si>
    <t>=NF($B820,"Dept Code")</t>
  </si>
  <si>
    <t>=NF($B821,"Dept Code")</t>
  </si>
  <si>
    <t>=NF($B822,"Dept Code")</t>
  </si>
  <si>
    <t>=NF($B823,"Dept Code")</t>
  </si>
  <si>
    <t>=NF($B824,"Dept Code")</t>
  </si>
  <si>
    <t>=NF($B825,"Dept Code")</t>
  </si>
  <si>
    <t>=NF($B826,"Dept Code")</t>
  </si>
  <si>
    <t>=NF($B827,"Dept Code")</t>
  </si>
  <si>
    <t>=NF($B828,"Dept Code")</t>
  </si>
  <si>
    <t>=NF($B829,"Dept Code")</t>
  </si>
  <si>
    <t>=NF($B830,"Dept Code")</t>
  </si>
  <si>
    <t>=NF($B831,"Dept Code")</t>
  </si>
  <si>
    <t>=NF($B832,"Dept Code")</t>
  </si>
  <si>
    <t>=NF($B833,"Dept Code")</t>
  </si>
  <si>
    <t>=NF($B834,"Dept Code")</t>
  </si>
  <si>
    <t>=NF($B835,"Dept Code")</t>
  </si>
  <si>
    <t>=NF($B836,"Dept Code")</t>
  </si>
  <si>
    <t>=NF($B837,"Dept Code")</t>
  </si>
  <si>
    <t>=NF($B838,"Dept Code")</t>
  </si>
  <si>
    <t>=NF($B839,"Dept Code")</t>
  </si>
  <si>
    <t>=NF($B840,"Dept Code")</t>
  </si>
  <si>
    <t>=NF($B841,"Dept Code")</t>
  </si>
  <si>
    <t>=NF($B842,"Dept Code")</t>
  </si>
  <si>
    <t>=NF($B843,"Dept Code")</t>
  </si>
  <si>
    <t>=NF($B844,"Dept Code")</t>
  </si>
  <si>
    <t>=NF($B845,"Dept Code")</t>
  </si>
  <si>
    <t>=NF($B846,"Dept Code")</t>
  </si>
  <si>
    <t>=NF($B847,"Dept Code")</t>
  </si>
  <si>
    <t>=NF($B848,"Dept Code")</t>
  </si>
  <si>
    <t>=NF($B849,"Dept Code")</t>
  </si>
  <si>
    <t>=NF($B850,"Dept Code")</t>
  </si>
  <si>
    <t>=NF($B851,"Dept Code")</t>
  </si>
  <si>
    <t>=NF($B852,"Dept Code")</t>
  </si>
  <si>
    <t>=NF($B853,"Dept Code")</t>
  </si>
  <si>
    <t>=NF($B854,"Dept Code")</t>
  </si>
  <si>
    <t>=NF($B855,"Dept Code")</t>
  </si>
  <si>
    <t>=NF($B856,"Dept Code")</t>
  </si>
  <si>
    <t>=NF($B857,"Dept Code")</t>
  </si>
  <si>
    <t>=NF($B858,"Dept Code")</t>
  </si>
  <si>
    <t>=NF($B859,"Dept Code")</t>
  </si>
  <si>
    <t>=NF($B860,"Dept Code")</t>
  </si>
  <si>
    <t>=NF($B861,"Dept Code")</t>
  </si>
  <si>
    <t>=NF($B862,"Dept Code")</t>
  </si>
  <si>
    <t>=NF($B863,"Dept Code")</t>
  </si>
  <si>
    <t>=NF($B864,"Dept Code")</t>
  </si>
  <si>
    <t>=NF($B865,"Dept Code")</t>
  </si>
  <si>
    <t>=NF($B866,"Dept Code")</t>
  </si>
  <si>
    <t>=NF($B867,"Dept Code")</t>
  </si>
  <si>
    <t>=NF($B868,"Dept Code")</t>
  </si>
  <si>
    <t>=NF($B869,"Dept Code")</t>
  </si>
  <si>
    <t>=NF($B870,"Dept Code")</t>
  </si>
  <si>
    <t>=NF($B871,"Dept Code")</t>
  </si>
  <si>
    <t>=NF($B872,"Dept Code")</t>
  </si>
  <si>
    <t>=NF($B873,"Dept Code")</t>
  </si>
  <si>
    <t>=NF($B874,"Dept Code")</t>
  </si>
  <si>
    <t>=NF($B875,"Dept Code")</t>
  </si>
  <si>
    <t>=NF($B876,"Dept Code")</t>
  </si>
  <si>
    <t>=NF($B877,"Dept Code")</t>
  </si>
  <si>
    <t>=NF($B878,"Dept Code")</t>
  </si>
  <si>
    <t>=NF($B879,"Dept Code")</t>
  </si>
  <si>
    <t>=NF($B880,"Dept Code")</t>
  </si>
  <si>
    <t>=NF($B881,"Dept Code")</t>
  </si>
  <si>
    <t>=NF($B882,"Dept Code")</t>
  </si>
  <si>
    <t>=NF($B883,"Dept Code")</t>
  </si>
  <si>
    <t>=NF($B884,"Dept Code")</t>
  </si>
  <si>
    <t>=NF($B885,"Dept Code")</t>
  </si>
  <si>
    <t>=NF($B886,"Dept Code")</t>
  </si>
  <si>
    <t>=NF($B887,"Dept Code")</t>
  </si>
  <si>
    <t>=NF($B888,"Dept Code")</t>
  </si>
  <si>
    <t>=NF($B889,"Dept Code")</t>
  </si>
  <si>
    <t>=NF($B890,"Dept Code")</t>
  </si>
  <si>
    <t>=NF($B891,"Dept Code")</t>
  </si>
  <si>
    <t>=NF($B892,"Dept Code")</t>
  </si>
  <si>
    <t>=NF($B893,"Dept Code")</t>
  </si>
  <si>
    <t>=NF($B894,"Dept Code")</t>
  </si>
  <si>
    <t>=NF($B895,"Dept Code")</t>
  </si>
  <si>
    <t>=NF($B896,"Dept Code")</t>
  </si>
  <si>
    <t>=NF($B897,"Dept Code")</t>
  </si>
  <si>
    <t>=NF($B898,"Dept Code")</t>
  </si>
  <si>
    <t>=NF($B899,"Dept Code")</t>
  </si>
  <si>
    <t>=NF($B900,"Dept Code")</t>
  </si>
  <si>
    <t>=NF($B901,"Dept Code")</t>
  </si>
  <si>
    <t>=NF($B902,"Dept Code")</t>
  </si>
  <si>
    <t>=NF($B903,"Dept Code")</t>
  </si>
  <si>
    <t>=NF($B904,"Dept Code")</t>
  </si>
  <si>
    <t>=NF($B905,"Dept Code")</t>
  </si>
  <si>
    <t>=NF($B906,"Dept Code")</t>
  </si>
  <si>
    <t>=NF($B907,"Dept Code")</t>
  </si>
  <si>
    <t>=NF($B908,"Dept Code")</t>
  </si>
  <si>
    <t>=NF($B909,"Dept Code")</t>
  </si>
  <si>
    <t>=NF($B910,"Dept Code")</t>
  </si>
  <si>
    <t>=NF($B911,"Dept Code")</t>
  </si>
  <si>
    <t>=NF($B912,"Dept Code")</t>
  </si>
  <si>
    <t>=NF($B913,"Dept Code")</t>
  </si>
  <si>
    <t>=NF($B914,"Dept Code")</t>
  </si>
  <si>
    <t>=NF($B915,"Dept Code")</t>
  </si>
  <si>
    <t>=NF($B916,"Dept Code")</t>
  </si>
  <si>
    <t>=NF($B917,"Dept Code")</t>
  </si>
  <si>
    <t>=NF($B918,"Dept Code")</t>
  </si>
  <si>
    <t>=NF($B919,"Dept Code")</t>
  </si>
  <si>
    <t>=NF($B920,"Dept Code")</t>
  </si>
  <si>
    <t>=NF($B921,"Dept Code")</t>
  </si>
  <si>
    <t>=NF($B922,"Dept Code")</t>
  </si>
  <si>
    <t>=NF($B923,"Dept Code")</t>
  </si>
  <si>
    <t>=NF($B924,"Dept Code")</t>
  </si>
  <si>
    <t>=NF($B925,"Dept Code")</t>
  </si>
  <si>
    <t>=NF($B926,"Dept Code")</t>
  </si>
  <si>
    <t>=NF($B927,"Dept Code")</t>
  </si>
  <si>
    <t>=NF($B928,"Dept Code")</t>
  </si>
  <si>
    <t>=NF($B929,"Dept Code")</t>
  </si>
  <si>
    <t>=NF($B930,"Dept Code")</t>
  </si>
  <si>
    <t>=NF($B931,"Dept Code")</t>
  </si>
  <si>
    <t>=NF($B932,"Dept Code")</t>
  </si>
  <si>
    <t>=NF($B933,"Dept Code")</t>
  </si>
  <si>
    <t>=NF($B934,"Dept Code")</t>
  </si>
  <si>
    <t>=NF($B935,"Dept Code")</t>
  </si>
  <si>
    <t>=NF($B936,"Dept Code")</t>
  </si>
  <si>
    <t>=NF($B937,"Dept Code")</t>
  </si>
  <si>
    <t>=NF($B938,"Dept Code")</t>
  </si>
  <si>
    <t>=NF($B939,"Dept Code")</t>
  </si>
  <si>
    <t>=NF($B940,"Dept Code")</t>
  </si>
  <si>
    <t>=NF($B941,"Dept Code")</t>
  </si>
  <si>
    <t>=NF($B942,"Dept Code")</t>
  </si>
  <si>
    <t>=NF($B943,"Dept Code")</t>
  </si>
  <si>
    <t>=NF($B944,"Dept Code")</t>
  </si>
  <si>
    <t>=NF($B945,"Dept Code")</t>
  </si>
  <si>
    <t>=NF($B946,"Dept Code")</t>
  </si>
  <si>
    <t>=NF($B947,"Dept Code")</t>
  </si>
  <si>
    <t>=NF($B948,"Dept Code")</t>
  </si>
  <si>
    <t>=NF($B949,"Dept Code")</t>
  </si>
  <si>
    <t>=NF($B950,"Dept Code")</t>
  </si>
  <si>
    <t>=NF($B951,"Dept Code")</t>
  </si>
  <si>
    <t>=NF($B952,"Dept Code")</t>
  </si>
  <si>
    <t>=NF($B953,"Dept Code")</t>
  </si>
  <si>
    <t>=NF($B954,"Dept Code")</t>
  </si>
  <si>
    <t>=NF($B955,"Dept Code")</t>
  </si>
  <si>
    <t>=NF($B956,"Dept Code")</t>
  </si>
  <si>
    <t>=NF($B957,"Dept Code")</t>
  </si>
  <si>
    <t>=NF($B958,"Dept Code")</t>
  </si>
  <si>
    <t>=NF($B959,"Dept Code")</t>
  </si>
  <si>
    <t>=NF($B960,"Dept Code")</t>
  </si>
  <si>
    <t>=NF($B961,"Dept Code")</t>
  </si>
  <si>
    <t>=NF($B962,"Dept Code")</t>
  </si>
  <si>
    <t>=NF($B963,"Dept Code")</t>
  </si>
  <si>
    <t>=NF($B964,"Dept Code")</t>
  </si>
  <si>
    <t>=NF($B965,"Dept Code")</t>
  </si>
  <si>
    <t>=NF($B966,"Dept Code")</t>
  </si>
  <si>
    <t>=NF($B967,"Dept Code")</t>
  </si>
  <si>
    <t>=NF($B968,"Dept Code")</t>
  </si>
  <si>
    <t>=NF($B969,"Dept Code")</t>
  </si>
  <si>
    <t>=NF($B970,"Dept Code")</t>
  </si>
  <si>
    <t>=NF($B971,"Dept Code")</t>
  </si>
  <si>
    <t>=NF($B972,"Dept Code")</t>
  </si>
  <si>
    <t>=NF($B973,"Dept Code")</t>
  </si>
  <si>
    <t>=NF($B974,"Dept Code")</t>
  </si>
  <si>
    <t>=NF($B975,"Dept Code")</t>
  </si>
  <si>
    <t>=NF($B976,"Dept Code")</t>
  </si>
  <si>
    <t>=NF($B977,"Dept Code")</t>
  </si>
  <si>
    <t>=NF($B978,"Dept Code")</t>
  </si>
  <si>
    <t>=NF($B979,"Dept Code")</t>
  </si>
  <si>
    <t>=NF($B980,"Dept Code")</t>
  </si>
  <si>
    <t>=NF($B981,"Dept Code")</t>
  </si>
  <si>
    <t>=NF($B982,"Dept Code")</t>
  </si>
  <si>
    <t>=NF($B983,"Dept Code")</t>
  </si>
  <si>
    <t>=NF($B984,"Dept Code")</t>
  </si>
  <si>
    <t>=NF($B985,"Dept Code")</t>
  </si>
  <si>
    <t>=NF($B986,"Dept Code")</t>
  </si>
  <si>
    <t>=NF($B987,"Dept Code")</t>
  </si>
  <si>
    <t>=NF($B988,"Dept Code")</t>
  </si>
  <si>
    <t>=NF($B989,"Dept Code")</t>
  </si>
  <si>
    <t>=NF($B990,"Dept Code")</t>
  </si>
  <si>
    <t>=NF($B991,"Dept Code")</t>
  </si>
  <si>
    <t>=NF($B992,"Dept Code")</t>
  </si>
  <si>
    <t>=NF($B993,"Dept Code")</t>
  </si>
  <si>
    <t>=NF($B994,"Dept Code")</t>
  </si>
  <si>
    <t>=NF($B995,"Dept Code")</t>
  </si>
  <si>
    <t>=NF($B996,"Dept Code")</t>
  </si>
  <si>
    <t>=NF($B997,"Dept Code")</t>
  </si>
  <si>
    <t>=NF($B998,"Dept Code")</t>
  </si>
  <si>
    <t>=NF($B999,"Dept Code")</t>
  </si>
  <si>
    <t>=NF($B1000,"Dept Code")</t>
  </si>
  <si>
    <t>=NF($B1001,"Dept Code")</t>
  </si>
  <si>
    <t>=NF($B1002,"Dept Code")</t>
  </si>
  <si>
    <t>=NF($B1003,"Dept Code")</t>
  </si>
  <si>
    <t>=NF($B1004,"Dept Code")</t>
  </si>
  <si>
    <t>=NF($B1005,"Dept Code")</t>
  </si>
  <si>
    <t>=NF($B1006,"Dept Code")</t>
  </si>
  <si>
    <t>=NF($B1007,"Dept Code")</t>
  </si>
  <si>
    <t>=NF($B1008,"Dept Code")</t>
  </si>
  <si>
    <t>=NF($B1009,"Dept Code")</t>
  </si>
  <si>
    <t>=NF($B1010,"Dept Code")</t>
  </si>
  <si>
    <t>=NF($B1011,"Dept Code")</t>
  </si>
  <si>
    <t>=NF($B1012,"Dept Code")</t>
  </si>
  <si>
    <t>=NF($B1013,"Dept Code")</t>
  </si>
  <si>
    <t>=NF($B1014,"Dept Code")</t>
  </si>
  <si>
    <t>=NF($B1015,"Dept Code")</t>
  </si>
  <si>
    <t>=NF($B1016,"Dept Code")</t>
  </si>
  <si>
    <t>=NF($B1017,"Dept Code")</t>
  </si>
  <si>
    <t>=NF($B1018,"Dept Code")</t>
  </si>
  <si>
    <t>=NF($B1019,"Dept Code")</t>
  </si>
  <si>
    <t>=NF($B1020,"Dept Code")</t>
  </si>
  <si>
    <t>=NF($B1021,"Dept Code")</t>
  </si>
  <si>
    <t>=NF($B1022,"Dept Code")</t>
  </si>
  <si>
    <t>=NF($B1023,"Dept Code")</t>
  </si>
  <si>
    <t>=NF($B1024,"Dept Code")</t>
  </si>
  <si>
    <t>=NF($B1025,"Dept Code")</t>
  </si>
  <si>
    <t>=NF($B1026,"Dept Code")</t>
  </si>
  <si>
    <t>=NF($B1027,"Dept Code")</t>
  </si>
  <si>
    <t>=NF($B1028,"Dept Code")</t>
  </si>
  <si>
    <t>=NF($B1029,"Dept Code")</t>
  </si>
  <si>
    <t>=NF($B1030,"Dept Code")</t>
  </si>
  <si>
    <t>=NF($B1031,"Dept Code")</t>
  </si>
  <si>
    <t>=NF($B1032,"Dept Code")</t>
  </si>
  <si>
    <t>=NF($B1033,"Dept Code")</t>
  </si>
  <si>
    <t>=NF($B1034,"Dept Code")</t>
  </si>
  <si>
    <t>=NF($B1035,"Dept Code")</t>
  </si>
  <si>
    <t>=NF($B1036,"Dept Code")</t>
  </si>
  <si>
    <t>=NF($B1037,"Dept Code")</t>
  </si>
  <si>
    <t>=NF($B1038,"Dept Code")</t>
  </si>
  <si>
    <t>=NF($B1039,"Dept Code")</t>
  </si>
  <si>
    <t>=NF($B1040,"Dept Code")</t>
  </si>
  <si>
    <t>=NF($B1041,"Dept Code")</t>
  </si>
  <si>
    <t>=NF($B1042,"Dept Code")</t>
  </si>
  <si>
    <t>=NF($B1043,"Dept Code")</t>
  </si>
  <si>
    <t>=NF($B1044,"Dept Code")</t>
  </si>
  <si>
    <t>=NF($B1045,"Dept Code")</t>
  </si>
  <si>
    <t>=NF($B1046,"Dept Code")</t>
  </si>
  <si>
    <t>=NF($B1047,"Dept Code")</t>
  </si>
  <si>
    <t>=NF($B1048,"Dept Code")</t>
  </si>
  <si>
    <t>=NF($B1049,"Dept Code")</t>
  </si>
  <si>
    <t>=NF($B1050,"Dept Code")</t>
  </si>
  <si>
    <t>=NF($B1051,"Dept Code")</t>
  </si>
  <si>
    <t>=NF($B1052,"Dept Code")</t>
  </si>
  <si>
    <t>=NF($B1053,"Dept Code")</t>
  </si>
  <si>
    <t>=NF($B1054,"Dept Code")</t>
  </si>
  <si>
    <t>=NF($B1055,"Dept Code")</t>
  </si>
  <si>
    <t>=NF($B1056,"Dept Code")</t>
  </si>
  <si>
    <t>=NF($B1057,"Dept Code")</t>
  </si>
  <si>
    <t>=NF($B1058,"Dept Code")</t>
  </si>
  <si>
    <t>=NF($B1059,"Dept Code")</t>
  </si>
  <si>
    <t>=NF($B1060,"Dept Code")</t>
  </si>
  <si>
    <t>=NF($B1061,"Dept Code")</t>
  </si>
  <si>
    <t>=NF($B1062,"Dept Code")</t>
  </si>
  <si>
    <t>=NF($B1063,"Dept Code")</t>
  </si>
  <si>
    <t>=NF($B1064,"Dept Code")</t>
  </si>
  <si>
    <t>=NF($B1065,"Dept Code")</t>
  </si>
  <si>
    <t>=NF($B1066,"Dept Code")</t>
  </si>
  <si>
    <t>=NF($B1067,"Dept Code")</t>
  </si>
  <si>
    <t>=NF($B1068,"Dept Code")</t>
  </si>
  <si>
    <t>=NF($B1069,"Dept Code")</t>
  </si>
  <si>
    <t>=NF($B1070,"Dept Code")</t>
  </si>
  <si>
    <t>=NF($B1071,"Dept Code")</t>
  </si>
  <si>
    <t>=NF($B1072,"Dept Code")</t>
  </si>
  <si>
    <t>=NF($B1073,"Dept Code")</t>
  </si>
  <si>
    <t>=NF($B1074,"Dept Code")</t>
  </si>
  <si>
    <t>=NF($B1075,"Dept Code")</t>
  </si>
  <si>
    <t>=NF($B1076,"Dept Code")</t>
  </si>
  <si>
    <t>=NF($B1077,"Dept Code")</t>
  </si>
  <si>
    <t>=NF($B1078,"Dept Code")</t>
  </si>
  <si>
    <t>=NF($B1079,"Dept Code")</t>
  </si>
  <si>
    <t>=NF($B1080,"Dept Code")</t>
  </si>
  <si>
    <t>=NF($B1081,"Dept Code")</t>
  </si>
  <si>
    <t>=NF($B1082,"Dept Code")</t>
  </si>
  <si>
    <t>=NF($B1083,"Dept Code")</t>
  </si>
  <si>
    <t>=NF($B1084,"Dept Code")</t>
  </si>
  <si>
    <t>=NF($B1085,"Dept Code")</t>
  </si>
  <si>
    <t>=NF($B1086,"Dept Code")</t>
  </si>
  <si>
    <t>=NF($B1087,"Dept Code")</t>
  </si>
  <si>
    <t>=NF($B1088,"Dept Code")</t>
  </si>
  <si>
    <t>=NF($B1089,"Dept Code")</t>
  </si>
  <si>
    <t>=NF($B1090,"Dept Code")</t>
  </si>
  <si>
    <t>=NF($B1091,"Dept Code")</t>
  </si>
  <si>
    <t>=NF($B1092,"Dept Code")</t>
  </si>
  <si>
    <t>=NF($B1093,"Dept Code")</t>
  </si>
  <si>
    <t>=NF($B1094,"Dept Code")</t>
  </si>
  <si>
    <t>=NF($B1095,"Dept Code")</t>
  </si>
  <si>
    <t>=NF($B1096,"Dept Code")</t>
  </si>
  <si>
    <t>=NF($B1097,"Dept Code")</t>
  </si>
  <si>
    <t>=NF($B1098,"Dept Code")</t>
  </si>
  <si>
    <t>=NF($B1099,"Dept Code")</t>
  </si>
  <si>
    <t>=NF($B1100,"Dept Code")</t>
  </si>
  <si>
    <t>=NF($B1101,"Dept Code")</t>
  </si>
  <si>
    <t>=NF($B1102,"Dept Code")</t>
  </si>
  <si>
    <t>=NF($B1103,"Dept Code")</t>
  </si>
  <si>
    <t>=NF($B1104,"Dept Code")</t>
  </si>
  <si>
    <t>=NF($B1105,"Dept Code")</t>
  </si>
  <si>
    <t>=NF($B1106,"Dept Code")</t>
  </si>
  <si>
    <t>=NF($B1107,"Dept Code")</t>
  </si>
  <si>
    <t>=NF($B1108,"Dept Code")</t>
  </si>
  <si>
    <t>=NF($B1109,"Dept Code")</t>
  </si>
  <si>
    <t>=NF($B1110,"Dept Code")</t>
  </si>
  <si>
    <t>=NF($B1111,"Dept Code")</t>
  </si>
  <si>
    <t>=NF($B1112,"Dept Code")</t>
  </si>
  <si>
    <t>=NF($B1113,"Dept Code")</t>
  </si>
  <si>
    <t>=NF($B1114,"Dept Code")</t>
  </si>
  <si>
    <t>=NF($B1115,"Dept Code")</t>
  </si>
  <si>
    <t>=NF($B1116,"Dept Code")</t>
  </si>
  <si>
    <t>=NF($B1117,"Dept Code")</t>
  </si>
  <si>
    <t>=NF($B1118,"Dept Code")</t>
  </si>
  <si>
    <t>=NF($B1119,"Dept Code")</t>
  </si>
  <si>
    <t>=NF($B1120,"Dept Code")</t>
  </si>
  <si>
    <t>=NF($B1121,"Dept Code")</t>
  </si>
  <si>
    <t>=NF($B1122,"Dept Code")</t>
  </si>
  <si>
    <t>=NF($B1123,"Dept Code")</t>
  </si>
  <si>
    <t>=NF($B1124,"Dept Code")</t>
  </si>
  <si>
    <t>=NF($B1125,"Dept Code")</t>
  </si>
  <si>
    <t>=NF($B1126,"Dept Code")</t>
  </si>
  <si>
    <t>=NF($B1127,"Dept Code")</t>
  </si>
  <si>
    <t>=NF($B1128,"Dept Code")</t>
  </si>
  <si>
    <t>=NF($B1129,"Dept Code")</t>
  </si>
  <si>
    <t>=NF($B1130,"Dept Code")</t>
  </si>
  <si>
    <t>=NF($B1131,"Dept Code")</t>
  </si>
  <si>
    <t>=NF($B1132,"Dept Code")</t>
  </si>
  <si>
    <t>=NF($B1133,"Dept Code")</t>
  </si>
  <si>
    <t>=NF($B1134,"Dept Code")</t>
  </si>
  <si>
    <t>=NF($B1135,"Dept Code")</t>
  </si>
  <si>
    <t>=NF($B1136,"Dept Code")</t>
  </si>
  <si>
    <t>=NF($B1137,"Dept Code")</t>
  </si>
  <si>
    <t>=NF($B1138,"Dept Code")</t>
  </si>
  <si>
    <t>=NF($B1139,"Dept Code")</t>
  </si>
  <si>
    <t>=NF($B1140,"Dept Code")</t>
  </si>
  <si>
    <t>=NF($B1141,"Dept Code")</t>
  </si>
  <si>
    <t>=NF($B1142,"Dept Code")</t>
  </si>
  <si>
    <t>=NF($B1143,"Dept Code")</t>
  </si>
  <si>
    <t>=NF($B1144,"Dept Code")</t>
  </si>
  <si>
    <t>=NF($B1145,"Dept Code")</t>
  </si>
  <si>
    <t>=NF($B1146,"Dept Code")</t>
  </si>
  <si>
    <t>=NF($B1147,"Dept Code")</t>
  </si>
  <si>
    <t>=NF($B1148,"Dept Code")</t>
  </si>
  <si>
    <t>=NF($B1149,"Dept Code")</t>
  </si>
  <si>
    <t>=NF($B1150,"Dept Code")</t>
  </si>
  <si>
    <t>=NF($B1151,"Dept Code")</t>
  </si>
  <si>
    <t>=NF($B1152,"Dept Code")</t>
  </si>
  <si>
    <t>=NF($B1153,"Dept Code")</t>
  </si>
  <si>
    <t>=NF($B1154,"Dept Code")</t>
  </si>
  <si>
    <t>=NF($B1155,"Dept Code")</t>
  </si>
  <si>
    <t>=NF($B1156,"Dept Code")</t>
  </si>
  <si>
    <t>=NF($B1157,"Dept Code")</t>
  </si>
  <si>
    <t>=NF($B1158,"Dept Code")</t>
  </si>
  <si>
    <t>=NF($B1159,"Dept Code")</t>
  </si>
  <si>
    <t>=NF($B1160,"Dept Code")</t>
  </si>
  <si>
    <t>=NF($B1161,"Dept Code")</t>
  </si>
  <si>
    <t>=NF($B1162,"Dept Code")</t>
  </si>
  <si>
    <t>=NF($B1163,"Dept Code")</t>
  </si>
  <si>
    <t>=NF($B1164,"Dept Code")</t>
  </si>
  <si>
    <t>=NF($B1165,"Dept Code")</t>
  </si>
  <si>
    <t>=NF($B1166,"Dept Code")</t>
  </si>
  <si>
    <t>=NF($B1167,"Dept Code")</t>
  </si>
  <si>
    <t>=NF($B1168,"Dept Code")</t>
  </si>
  <si>
    <t>=NF($B1169,"Dept Code")</t>
  </si>
  <si>
    <t>=NF($B1170,"Dept Code")</t>
  </si>
  <si>
    <t>=NF($B1171,"Dept Code")</t>
  </si>
  <si>
    <t>=NF($B1172,"Dept Code")</t>
  </si>
  <si>
    <t>=NF($B1173,"Dept Code")</t>
  </si>
  <si>
    <t>=NF($B1174,"Dept Code")</t>
  </si>
  <si>
    <t>=NF($B1175,"Dept Code")</t>
  </si>
  <si>
    <t>=NF($B1176,"Dept Code")</t>
  </si>
  <si>
    <t>=NF($B1177,"Dept Code")</t>
  </si>
  <si>
    <t>=NF($B1178,"Dept Code")</t>
  </si>
  <si>
    <t>=NF($B1179,"Dept Code")</t>
  </si>
  <si>
    <t>=NF($B1180,"Dept Code")</t>
  </si>
  <si>
    <t>=NF($B1181,"Dept Code")</t>
  </si>
  <si>
    <t>=NF($B1182,"Dept Code")</t>
  </si>
  <si>
    <t>=NF($B1183,"Dept Code")</t>
  </si>
  <si>
    <t>=NF($B1184,"Dept Code")</t>
  </si>
  <si>
    <t>=NF($B1185,"Dept Code")</t>
  </si>
  <si>
    <t>=NF($B1186,"Dept Code")</t>
  </si>
  <si>
    <t>=NF($B1187,"Dept Code")</t>
  </si>
  <si>
    <t>=NF($B1188,"Dept Code")</t>
  </si>
  <si>
    <t>=NF($B1189,"Dept Code")</t>
  </si>
  <si>
    <t>=NF($B1190,"Dept Code")</t>
  </si>
  <si>
    <t>=NF($B1191,"Dept Code")</t>
  </si>
  <si>
    <t>=NF($B1192,"Dept Code")</t>
  </si>
  <si>
    <t>=NF($B1193,"Dept Code")</t>
  </si>
  <si>
    <t>=NF($B1194,"Dept Code")</t>
  </si>
  <si>
    <t>=NF($B1195,"Dept Code")</t>
  </si>
  <si>
    <t>=NF($B1196,"Dept Code")</t>
  </si>
  <si>
    <t>=NF($B1197,"Dept Code")</t>
  </si>
  <si>
    <t>=NF($B1198,"Dept Code")</t>
  </si>
  <si>
    <t>=NF($B1199,"Dept Code")</t>
  </si>
  <si>
    <t>=NF($B1200,"Dept Code")</t>
  </si>
  <si>
    <t>=NF($B1201,"Dept Code")</t>
  </si>
  <si>
    <t>=NF($B1202,"Dept Code")</t>
  </si>
  <si>
    <t>=NF($B1203,"Dept Code")</t>
  </si>
  <si>
    <t>=NF($B1204,"Dept Code")</t>
  </si>
  <si>
    <t>=NF($B1205,"Dept Code")</t>
  </si>
  <si>
    <t>=NF($B1206,"Dept Code")</t>
  </si>
  <si>
    <t>=NF($B1207,"Dept Code")</t>
  </si>
  <si>
    <t>=NF($B1208,"Dept Code")</t>
  </si>
  <si>
    <t>=NF($B1209,"Dept Code")</t>
  </si>
  <si>
    <t>=NF($B1210,"Dept Code")</t>
  </si>
  <si>
    <t>=NF($B1211,"Dept Code")</t>
  </si>
  <si>
    <t>=NF($B1212,"Dept Code")</t>
  </si>
  <si>
    <t>=NF($B1213,"Dept Code")</t>
  </si>
  <si>
    <t>=NF($B1214,"Dept Code")</t>
  </si>
  <si>
    <t>=NF($B1215,"Dept Code")</t>
  </si>
  <si>
    <t>=NF($B1216,"Dept Code")</t>
  </si>
  <si>
    <t>=NF($B1217,"Dept Code")</t>
  </si>
  <si>
    <t>=NF($B1218,"Dept Code")</t>
  </si>
  <si>
    <t>=NF($B1219,"Dept Code")</t>
  </si>
  <si>
    <t>=NF($B1220,"Dept Code")</t>
  </si>
  <si>
    <t>=NF($B1221,"Dept Code")</t>
  </si>
  <si>
    <t>=NF($B1222,"Dept Code")</t>
  </si>
  <si>
    <t>=NF($B1223,"Dept Code")</t>
  </si>
  <si>
    <t>=NF($B1224,"Dept Code")</t>
  </si>
  <si>
    <t>=NF($B1225,"Dept Code")</t>
  </si>
  <si>
    <t>=NF($B1226,"Dept Code")</t>
  </si>
  <si>
    <t>=NF($B1227,"Dept Code")</t>
  </si>
  <si>
    <t>=NF($B1228,"Dept Code")</t>
  </si>
  <si>
    <t>=NF($B1229,"Dept Code")</t>
  </si>
  <si>
    <t>=NF($B1230,"Dept Code")</t>
  </si>
  <si>
    <t>=NF($B1231,"Dept Code")</t>
  </si>
  <si>
    <t>=NF($B1232,"Dept Code")</t>
  </si>
  <si>
    <t>=NF($B1233,"Dept Code")</t>
  </si>
  <si>
    <t>=NF($B1234,"Dept Code")</t>
  </si>
  <si>
    <t>=NF($B1235,"Dept Code")</t>
  </si>
  <si>
    <t>=NF($B1236,"Dept Code")</t>
  </si>
  <si>
    <t>=NF($B1237,"Dept Code")</t>
  </si>
  <si>
    <t>=NF($B1238,"Dept Code")</t>
  </si>
  <si>
    <t>=NF($B1239,"Dept Code")</t>
  </si>
  <si>
    <t>=NF($B1240,"Dept Code")</t>
  </si>
  <si>
    <t>=NF($B1241,"Dept Code")</t>
  </si>
  <si>
    <t>=NF($B1242,"Dept Code")</t>
  </si>
  <si>
    <t>=NF($B1243,"Dept Code")</t>
  </si>
  <si>
    <t>=NF($B1244,"Dept Code")</t>
  </si>
  <si>
    <t>=NF($B1245,"Dept Code")</t>
  </si>
  <si>
    <t>=NF($B1246,"Dept Code")</t>
  </si>
  <si>
    <t>=NF($B1247,"Dept Code")</t>
  </si>
  <si>
    <t>=NF($B1248,"Dept Code")</t>
  </si>
  <si>
    <t>=NF($B1249,"Dept Code")</t>
  </si>
  <si>
    <t>=NF($B1250,"Dept Code")</t>
  </si>
  <si>
    <t>=NF($B1251,"Dept Code")</t>
  </si>
  <si>
    <t>=NF($B1252,"Dept Code")</t>
  </si>
  <si>
    <t>=NF($B1253,"Dept Code")</t>
  </si>
  <si>
    <t>=NF($B1254,"Dept Code")</t>
  </si>
  <si>
    <t>=NF($B11,"Catalogue Error")</t>
  </si>
  <si>
    <t>=NF($B12,"Catalogue Error")</t>
  </si>
  <si>
    <t>=NF($B13,"Catalogue Error")</t>
  </si>
  <si>
    <t>=NF($B14,"Catalogue Error")</t>
  </si>
  <si>
    <t>=NF($B15,"Catalogue Error")</t>
  </si>
  <si>
    <t>=NF($B16,"Catalogue Error")</t>
  </si>
  <si>
    <t>=NF($B17,"Catalogue Error")</t>
  </si>
  <si>
    <t>=NF($B18,"Catalogue Error")</t>
  </si>
  <si>
    <t>=NF($B19,"Catalogue Error")</t>
  </si>
  <si>
    <t>=NF($B20,"Catalogue Error")</t>
  </si>
  <si>
    <t>=NF($B21,"Catalogue Error")</t>
  </si>
  <si>
    <t>=NF($B22,"Catalogue Error")</t>
  </si>
  <si>
    <t>=NF($B23,"Catalogue Error")</t>
  </si>
  <si>
    <t>=NF($B24,"Catalogue Error")</t>
  </si>
  <si>
    <t>=NF($B25,"Catalogue Error")</t>
  </si>
  <si>
    <t>=NF($B26,"Catalogue Error")</t>
  </si>
  <si>
    <t>=NF($B27,"Catalogue Error")</t>
  </si>
  <si>
    <t>=NF($B28,"Catalogue Error")</t>
  </si>
  <si>
    <t>=NF($B29,"Catalogue Error")</t>
  </si>
  <si>
    <t>=NF($B30,"Catalogue Error")</t>
  </si>
  <si>
    <t>=NF($B31,"Catalogue Error")</t>
  </si>
  <si>
    <t>=NF($B32,"Catalogue Error")</t>
  </si>
  <si>
    <t>=NF($B33,"Catalogue Error")</t>
  </si>
  <si>
    <t>=NF($B34,"Catalogue Error")</t>
  </si>
  <si>
    <t>=NF($B35,"Catalogue Error")</t>
  </si>
  <si>
    <t>=NF($B36,"Catalogue Error")</t>
  </si>
  <si>
    <t>=NF($B37,"Catalogue Error")</t>
  </si>
  <si>
    <t>=NF($B38,"Catalogue Error")</t>
  </si>
  <si>
    <t>=NF($B39,"Catalogue Error")</t>
  </si>
  <si>
    <t>=NF($B40,"Catalogue Error")</t>
  </si>
  <si>
    <t>=NF($B41,"Catalogue Error")</t>
  </si>
  <si>
    <t>=NF($B42,"Catalogue Error")</t>
  </si>
  <si>
    <t>=NF($B43,"Catalogue Error")</t>
  </si>
  <si>
    <t>=NF($B44,"Catalogue Error")</t>
  </si>
  <si>
    <t>=NF($B45,"Catalogue Error")</t>
  </si>
  <si>
    <t>=NF($B46,"Catalogue Error")</t>
  </si>
  <si>
    <t>=NF($B47,"Catalogue Error")</t>
  </si>
  <si>
    <t>=NF($B48,"Catalogue Error")</t>
  </si>
  <si>
    <t>=NF($B49,"Catalogue Error")</t>
  </si>
  <si>
    <t>=NF($B50,"Catalogue Error")</t>
  </si>
  <si>
    <t>=NF($B51,"Catalogue Error")</t>
  </si>
  <si>
    <t>=NF($B52,"Catalogue Error")</t>
  </si>
  <si>
    <t>=NF($B53,"Catalogue Error")</t>
  </si>
  <si>
    <t>=NF($B54,"Catalogue Error")</t>
  </si>
  <si>
    <t>=NF($B55,"Catalogue Error")</t>
  </si>
  <si>
    <t>=NF($B56,"Catalogue Error")</t>
  </si>
  <si>
    <t>=NF($B57,"Catalogue Error")</t>
  </si>
  <si>
    <t>=NF($B58,"Catalogue Error")</t>
  </si>
  <si>
    <t>=NF($B59,"Catalogue Error")</t>
  </si>
  <si>
    <t>=NF($B60,"Catalogue Error")</t>
  </si>
  <si>
    <t>=NF($B61,"Catalogue Error")</t>
  </si>
  <si>
    <t>=NF($B62,"Catalogue Error")</t>
  </si>
  <si>
    <t>=NF($B63,"Catalogue Error")</t>
  </si>
  <si>
    <t>=NF($B64,"Catalogue Error")</t>
  </si>
  <si>
    <t>=NF($B65,"Catalogue Error")</t>
  </si>
  <si>
    <t>=NF($B66,"Catalogue Error")</t>
  </si>
  <si>
    <t>=NF($B67,"Catalogue Error")</t>
  </si>
  <si>
    <t>=NF($B68,"Catalogue Error")</t>
  </si>
  <si>
    <t>=NF($B69,"Catalogue Error")</t>
  </si>
  <si>
    <t>=NF($B70,"Catalogue Error")</t>
  </si>
  <si>
    <t>=NF($B71,"Catalogue Error")</t>
  </si>
  <si>
    <t>=NF($B72,"Catalogue Error")</t>
  </si>
  <si>
    <t>=NF($B73,"Catalogue Error")</t>
  </si>
  <si>
    <t>=NF($B74,"Catalogue Error")</t>
  </si>
  <si>
    <t>=NF($B75,"Catalogue Error")</t>
  </si>
  <si>
    <t>=NF($B76,"Catalogue Error")</t>
  </si>
  <si>
    <t>=NF($B77,"Catalogue Error")</t>
  </si>
  <si>
    <t>=NF($B78,"Catalogue Error")</t>
  </si>
  <si>
    <t>=NF($B79,"Catalogue Error")</t>
  </si>
  <si>
    <t>=NF($B80,"Catalogue Error")</t>
  </si>
  <si>
    <t>=NF($B81,"Catalogue Error")</t>
  </si>
  <si>
    <t>=NF($B82,"Catalogue Error")</t>
  </si>
  <si>
    <t>=NF($B83,"Catalogue Error")</t>
  </si>
  <si>
    <t>=NF($B84,"Catalogue Error")</t>
  </si>
  <si>
    <t>=NF($B85,"Catalogue Error")</t>
  </si>
  <si>
    <t>=NF($B86,"Catalogue Error")</t>
  </si>
  <si>
    <t>=NF($B87,"Catalogue Error")</t>
  </si>
  <si>
    <t>=NF($B88,"Catalogue Error")</t>
  </si>
  <si>
    <t>=NF($B89,"Catalogue Error")</t>
  </si>
  <si>
    <t>=NF($B90,"Catalogue Error")</t>
  </si>
  <si>
    <t>=NF($B91,"Catalogue Error")</t>
  </si>
  <si>
    <t>=NF($B92,"Catalogue Error")</t>
  </si>
  <si>
    <t>=NF($B93,"Catalogue Error")</t>
  </si>
  <si>
    <t>=NF($B94,"Catalogue Error")</t>
  </si>
  <si>
    <t>=NF($B95,"Catalogue Error")</t>
  </si>
  <si>
    <t>=NF($B96,"Catalogue Error")</t>
  </si>
  <si>
    <t>=NF($B97,"Catalogue Error")</t>
  </si>
  <si>
    <t>=NF($B98,"Catalogue Error")</t>
  </si>
  <si>
    <t>=NF($B99,"Catalogue Error")</t>
  </si>
  <si>
    <t>=NF($B100,"Catalogue Error")</t>
  </si>
  <si>
    <t>=NF($B101,"Catalogue Error")</t>
  </si>
  <si>
    <t>=NF($B102,"Catalogue Error")</t>
  </si>
  <si>
    <t>=NF($B103,"Catalogue Error")</t>
  </si>
  <si>
    <t>=NF($B104,"Catalogue Error")</t>
  </si>
  <si>
    <t>=NF($B105,"Catalogue Error")</t>
  </si>
  <si>
    <t>=NF($B106,"Catalogue Error")</t>
  </si>
  <si>
    <t>=NF($B107,"Catalogue Error")</t>
  </si>
  <si>
    <t>=NF($B108,"Catalogue Error")</t>
  </si>
  <si>
    <t>=NF($B109,"Catalogue Error")</t>
  </si>
  <si>
    <t>=NF($B110,"Catalogue Error")</t>
  </si>
  <si>
    <t>=NF($B111,"Catalogue Error")</t>
  </si>
  <si>
    <t>=NF($B112,"Catalogue Error")</t>
  </si>
  <si>
    <t>=NF($B113,"Catalogue Error")</t>
  </si>
  <si>
    <t>=NF($B114,"Catalogue Error")</t>
  </si>
  <si>
    <t>=NF($B115,"Catalogue Error")</t>
  </si>
  <si>
    <t>=NF($B116,"Catalogue Error")</t>
  </si>
  <si>
    <t>=NF($B117,"Catalogue Error")</t>
  </si>
  <si>
    <t>=NF($B118,"Catalogue Error")</t>
  </si>
  <si>
    <t>=NF($B119,"Catalogue Error")</t>
  </si>
  <si>
    <t>=NF($B120,"Catalogue Error")</t>
  </si>
  <si>
    <t>=NF($B121,"Catalogue Error")</t>
  </si>
  <si>
    <t>=NF($B122,"Catalogue Error")</t>
  </si>
  <si>
    <t>=NF($B123,"Catalogue Error")</t>
  </si>
  <si>
    <t>=NF($B124,"Catalogue Error")</t>
  </si>
  <si>
    <t>=NF($B125,"Catalogue Error")</t>
  </si>
  <si>
    <t>=NF($B126,"Catalogue Error")</t>
  </si>
  <si>
    <t>=NF($B127,"Catalogue Error")</t>
  </si>
  <si>
    <t>=NF($B128,"Catalogue Error")</t>
  </si>
  <si>
    <t>=NF($B129,"Catalogue Error")</t>
  </si>
  <si>
    <t>=NF($B130,"Catalogue Error")</t>
  </si>
  <si>
    <t>=NF($B131,"Catalogue Error")</t>
  </si>
  <si>
    <t>=NF($B132,"Catalogue Error")</t>
  </si>
  <si>
    <t>=NF($B133,"Catalogue Error")</t>
  </si>
  <si>
    <t>=NF($B134,"Catalogue Error")</t>
  </si>
  <si>
    <t>=NF($B135,"Catalogue Error")</t>
  </si>
  <si>
    <t>=NF($B136,"Catalogue Error")</t>
  </si>
  <si>
    <t>=NF($B137,"Catalogue Error")</t>
  </si>
  <si>
    <t>=NF($B138,"Catalogue Error")</t>
  </si>
  <si>
    <t>=NF($B139,"Catalogue Error")</t>
  </si>
  <si>
    <t>=NF($B140,"Catalogue Error")</t>
  </si>
  <si>
    <t>=NF($B141,"Catalogue Error")</t>
  </si>
  <si>
    <t>=NF($B142,"Catalogue Error")</t>
  </si>
  <si>
    <t>=NF($B143,"Catalogue Error")</t>
  </si>
  <si>
    <t>=NF($B144,"Catalogue Error")</t>
  </si>
  <si>
    <t>=NF($B145,"Catalogue Error")</t>
  </si>
  <si>
    <t>=NF($B146,"Catalogue Error")</t>
  </si>
  <si>
    <t>=NF($B147,"Catalogue Error")</t>
  </si>
  <si>
    <t>=NF($B148,"Catalogue Error")</t>
  </si>
  <si>
    <t>=NF($B149,"Catalogue Error")</t>
  </si>
  <si>
    <t>=NF($B150,"Catalogue Error")</t>
  </si>
  <si>
    <t>=NF($B151,"Catalogue Error")</t>
  </si>
  <si>
    <t>=NF($B152,"Catalogue Error")</t>
  </si>
  <si>
    <t>=NF($B153,"Catalogue Error")</t>
  </si>
  <si>
    <t>=NF($B154,"Catalogue Error")</t>
  </si>
  <si>
    <t>=NF($B155,"Catalogue Error")</t>
  </si>
  <si>
    <t>=NF($B156,"Catalogue Error")</t>
  </si>
  <si>
    <t>=NF($B157,"Catalogue Error")</t>
  </si>
  <si>
    <t>=NF($B158,"Catalogue Error")</t>
  </si>
  <si>
    <t>=NF($B159,"Catalogue Error")</t>
  </si>
  <si>
    <t>=NF($B160,"Catalogue Error")</t>
  </si>
  <si>
    <t>=NF($B161,"Catalogue Error")</t>
  </si>
  <si>
    <t>=NF($B162,"Catalogue Error")</t>
  </si>
  <si>
    <t>=NF($B163,"Catalogue Error")</t>
  </si>
  <si>
    <t>=NF($B164,"Catalogue Error")</t>
  </si>
  <si>
    <t>=NF($B165,"Catalogue Error")</t>
  </si>
  <si>
    <t>=NF($B166,"Catalogue Error")</t>
  </si>
  <si>
    <t>=NF($B167,"Catalogue Error")</t>
  </si>
  <si>
    <t>=NF($B168,"Catalogue Error")</t>
  </si>
  <si>
    <t>=NF($B169,"Catalogue Error")</t>
  </si>
  <si>
    <t>=NF($B170,"Catalogue Error")</t>
  </si>
  <si>
    <t>=NF($B171,"Catalogue Error")</t>
  </si>
  <si>
    <t>=NF($B172,"Catalogue Error")</t>
  </si>
  <si>
    <t>=NF($B173,"Catalogue Error")</t>
  </si>
  <si>
    <t>=NF($B174,"Catalogue Error")</t>
  </si>
  <si>
    <t>=NF($B175,"Catalogue Error")</t>
  </si>
  <si>
    <t>=NF($B176,"Catalogue Error")</t>
  </si>
  <si>
    <t>=NF($B177,"Catalogue Error")</t>
  </si>
  <si>
    <t>=NF($B178,"Catalogue Error")</t>
  </si>
  <si>
    <t>=NF($B179,"Catalogue Error")</t>
  </si>
  <si>
    <t>=NF($B180,"Catalogue Error")</t>
  </si>
  <si>
    <t>=NF($B181,"Catalogue Error")</t>
  </si>
  <si>
    <t>=NF($B182,"Catalogue Error")</t>
  </si>
  <si>
    <t>=NF($B183,"Catalogue Error")</t>
  </si>
  <si>
    <t>=NF($B184,"Catalogue Error")</t>
  </si>
  <si>
    <t>=NF($B185,"Catalogue Error")</t>
  </si>
  <si>
    <t>=NF($B186,"Catalogue Error")</t>
  </si>
  <si>
    <t>=NF($B187,"Catalogue Error")</t>
  </si>
  <si>
    <t>=NF($B188,"Catalogue Error")</t>
  </si>
  <si>
    <t>=NF($B189,"Catalogue Error")</t>
  </si>
  <si>
    <t>=NF($B190,"Catalogue Error")</t>
  </si>
  <si>
    <t>=NF($B191,"Catalogue Error")</t>
  </si>
  <si>
    <t>=NF($B192,"Catalogue Error")</t>
  </si>
  <si>
    <t>=NF($B193,"Catalogue Error")</t>
  </si>
  <si>
    <t>=NF($B194,"Catalogue Error")</t>
  </si>
  <si>
    <t>=NF($B195,"Catalogue Error")</t>
  </si>
  <si>
    <t>=NF($B196,"Catalogue Error")</t>
  </si>
  <si>
    <t>=NF($B197,"Catalogue Error")</t>
  </si>
  <si>
    <t>=NF($B198,"Catalogue Error")</t>
  </si>
  <si>
    <t>=NF($B199,"Catalogue Error")</t>
  </si>
  <si>
    <t>=NF($B200,"Catalogue Error")</t>
  </si>
  <si>
    <t>=NF($B201,"Catalogue Error")</t>
  </si>
  <si>
    <t>=NF($B202,"Catalogue Error")</t>
  </si>
  <si>
    <t>=NF($B203,"Catalogue Error")</t>
  </si>
  <si>
    <t>=NF($B204,"Catalogue Error")</t>
  </si>
  <si>
    <t>=NF($B205,"Catalogue Error")</t>
  </si>
  <si>
    <t>=NF($B206,"Catalogue Error")</t>
  </si>
  <si>
    <t>=NF($B207,"Catalogue Error")</t>
  </si>
  <si>
    <t>=NF($B208,"Catalogue Error")</t>
  </si>
  <si>
    <t>=NF($B209,"Catalogue Error")</t>
  </si>
  <si>
    <t>=NF($B210,"Catalogue Error")</t>
  </si>
  <si>
    <t>=NF($B211,"Catalogue Error")</t>
  </si>
  <si>
    <t>=NF($B212,"Catalogue Error")</t>
  </si>
  <si>
    <t>=NF($B213,"Catalogue Error")</t>
  </si>
  <si>
    <t>=NF($B214,"Catalogue Error")</t>
  </si>
  <si>
    <t>=NF($B215,"Catalogue Error")</t>
  </si>
  <si>
    <t>=NF($B216,"Catalogue Error")</t>
  </si>
  <si>
    <t>=NF($B217,"Catalogue Error")</t>
  </si>
  <si>
    <t>=NF($B218,"Catalogue Error")</t>
  </si>
  <si>
    <t>=NF($B219,"Catalogue Error")</t>
  </si>
  <si>
    <t>=NF($B220,"Catalogue Error")</t>
  </si>
  <si>
    <t>=NF($B221,"Catalogue Error")</t>
  </si>
  <si>
    <t>=NF($B222,"Catalogue Error")</t>
  </si>
  <si>
    <t>=NF($B223,"Catalogue Error")</t>
  </si>
  <si>
    <t>=NF($B224,"Catalogue Error")</t>
  </si>
  <si>
    <t>=NF($B225,"Catalogue Error")</t>
  </si>
  <si>
    <t>=NF($B226,"Catalogue Error")</t>
  </si>
  <si>
    <t>=NF($B227,"Catalogue Error")</t>
  </si>
  <si>
    <t>=NF($B228,"Catalogue Error")</t>
  </si>
  <si>
    <t>=NF($B229,"Catalogue Error")</t>
  </si>
  <si>
    <t>=NF($B230,"Catalogue Error")</t>
  </si>
  <si>
    <t>=NF($B231,"Catalogue Error")</t>
  </si>
  <si>
    <t>=NF($B232,"Catalogue Error")</t>
  </si>
  <si>
    <t>=NF($B233,"Catalogue Error")</t>
  </si>
  <si>
    <t>=NF($B234,"Catalogue Error")</t>
  </si>
  <si>
    <t>=NF($B235,"Catalogue Error")</t>
  </si>
  <si>
    <t>=NF($B236,"Catalogue Error")</t>
  </si>
  <si>
    <t>=NF($B237,"Catalogue Error")</t>
  </si>
  <si>
    <t>=NF($B238,"Catalogue Error")</t>
  </si>
  <si>
    <t>=NF($B239,"Catalogue Error")</t>
  </si>
  <si>
    <t>=NF($B240,"Catalogue Error")</t>
  </si>
  <si>
    <t>=NF($B241,"Catalogue Error")</t>
  </si>
  <si>
    <t>=NF($B242,"Catalogue Error")</t>
  </si>
  <si>
    <t>=NF($B243,"Catalogue Error")</t>
  </si>
  <si>
    <t>=NF($B244,"Catalogue Error")</t>
  </si>
  <si>
    <t>=NF($B245,"Catalogue Error")</t>
  </si>
  <si>
    <t>=NF($B246,"Catalogue Error")</t>
  </si>
  <si>
    <t>=NF($B247,"Catalogue Error")</t>
  </si>
  <si>
    <t>=NF($B248,"Catalogue Error")</t>
  </si>
  <si>
    <t>=NF($B249,"Catalogue Error")</t>
  </si>
  <si>
    <t>=NF($B250,"Catalogue Error")</t>
  </si>
  <si>
    <t>=NF($B251,"Catalogue Error")</t>
  </si>
  <si>
    <t>=NF($B252,"Catalogue Error")</t>
  </si>
  <si>
    <t>=NF($B253,"Catalogue Error")</t>
  </si>
  <si>
    <t>=NF($B254,"Catalogue Error")</t>
  </si>
  <si>
    <t>=NF($B255,"Catalogue Error")</t>
  </si>
  <si>
    <t>=NF($B256,"Catalogue Error")</t>
  </si>
  <si>
    <t>=NF($B257,"Catalogue Error")</t>
  </si>
  <si>
    <t>=NF($B258,"Catalogue Error")</t>
  </si>
  <si>
    <t>=NF($B259,"Catalogue Error")</t>
  </si>
  <si>
    <t>=NF($B260,"Catalogue Error")</t>
  </si>
  <si>
    <t>=NF($B261,"Catalogue Error")</t>
  </si>
  <si>
    <t>=NF($B262,"Catalogue Error")</t>
  </si>
  <si>
    <t>=NF($B263,"Catalogue Error")</t>
  </si>
  <si>
    <t>=NF($B264,"Catalogue Error")</t>
  </si>
  <si>
    <t>=NF($B265,"Catalogue Error")</t>
  </si>
  <si>
    <t>=NF($B266,"Catalogue Error")</t>
  </si>
  <si>
    <t>=NF($B267,"Catalogue Error")</t>
  </si>
  <si>
    <t>=NF($B268,"Catalogue Error")</t>
  </si>
  <si>
    <t>=NF($B269,"Catalogue Error")</t>
  </si>
  <si>
    <t>=NF($B270,"Catalogue Error")</t>
  </si>
  <si>
    <t>=NF($B271,"Catalogue Error")</t>
  </si>
  <si>
    <t>=NF($B272,"Catalogue Error")</t>
  </si>
  <si>
    <t>=NF($B273,"Catalogue Error")</t>
  </si>
  <si>
    <t>=NF($B274,"Catalogue Error")</t>
  </si>
  <si>
    <t>=NF($B275,"Catalogue Error")</t>
  </si>
  <si>
    <t>=NF($B276,"Catalogue Error")</t>
  </si>
  <si>
    <t>=NF($B277,"Catalogue Error")</t>
  </si>
  <si>
    <t>=NF($B278,"Catalogue Error")</t>
  </si>
  <si>
    <t>=NF($B279,"Catalogue Error")</t>
  </si>
  <si>
    <t>=NF($B280,"Catalogue Error")</t>
  </si>
  <si>
    <t>=NF($B281,"Catalogue Error")</t>
  </si>
  <si>
    <t>=NF($B282,"Catalogue Error")</t>
  </si>
  <si>
    <t>=NF($B283,"Catalogue Error")</t>
  </si>
  <si>
    <t>=NF($B284,"Catalogue Error")</t>
  </si>
  <si>
    <t>=NF($B285,"Catalogue Error")</t>
  </si>
  <si>
    <t>=NF($B286,"Catalogue Error")</t>
  </si>
  <si>
    <t>=NF($B287,"Catalogue Error")</t>
  </si>
  <si>
    <t>=NF($B288,"Catalogue Error")</t>
  </si>
  <si>
    <t>=NF($B289,"Catalogue Error")</t>
  </si>
  <si>
    <t>=NF($B290,"Catalogue Error")</t>
  </si>
  <si>
    <t>=NF($B291,"Catalogue Error")</t>
  </si>
  <si>
    <t>=NF($B292,"Catalogue Error")</t>
  </si>
  <si>
    <t>=NF($B293,"Catalogue Error")</t>
  </si>
  <si>
    <t>=NF($B294,"Catalogue Error")</t>
  </si>
  <si>
    <t>=NF($B295,"Catalogue Error")</t>
  </si>
  <si>
    <t>=NF($B296,"Catalogue Error")</t>
  </si>
  <si>
    <t>=NF($B297,"Catalogue Error")</t>
  </si>
  <si>
    <t>=NF($B298,"Catalogue Error")</t>
  </si>
  <si>
    <t>=NF($B299,"Catalogue Error")</t>
  </si>
  <si>
    <t>=NF($B300,"Catalogue Error")</t>
  </si>
  <si>
    <t>=NF($B301,"Catalogue Error")</t>
  </si>
  <si>
    <t>=NF($B302,"Catalogue Error")</t>
  </si>
  <si>
    <t>=NF($B303,"Catalogue Error")</t>
  </si>
  <si>
    <t>=NF($B304,"Catalogue Error")</t>
  </si>
  <si>
    <t>=NF($B305,"Catalogue Error")</t>
  </si>
  <si>
    <t>=NF($B306,"Catalogue Error")</t>
  </si>
  <si>
    <t>=NF($B307,"Catalogue Error")</t>
  </si>
  <si>
    <t>=NF($B308,"Catalogue Error")</t>
  </si>
  <si>
    <t>=NF($B309,"Catalogue Error")</t>
  </si>
  <si>
    <t>=NF($B310,"Catalogue Error")</t>
  </si>
  <si>
    <t>=NF($B311,"Catalogue Error")</t>
  </si>
  <si>
    <t>=NF($B312,"Catalogue Error")</t>
  </si>
  <si>
    <t>=NF($B313,"Catalogue Error")</t>
  </si>
  <si>
    <t>=NF($B314,"Catalogue Error")</t>
  </si>
  <si>
    <t>=NF($B315,"Catalogue Error")</t>
  </si>
  <si>
    <t>=NF($B316,"Catalogue Error")</t>
  </si>
  <si>
    <t>=NF($B317,"Catalogue Error")</t>
  </si>
  <si>
    <t>=NF($B318,"Catalogue Error")</t>
  </si>
  <si>
    <t>=NF($B319,"Catalogue Error")</t>
  </si>
  <si>
    <t>=NF($B320,"Catalogue Error")</t>
  </si>
  <si>
    <t>=NF($B321,"Catalogue Error")</t>
  </si>
  <si>
    <t>=NF($B322,"Catalogue Error")</t>
  </si>
  <si>
    <t>=NF($B323,"Catalogue Error")</t>
  </si>
  <si>
    <t>=NF($B324,"Catalogue Error")</t>
  </si>
  <si>
    <t>=NF($B325,"Catalogue Error")</t>
  </si>
  <si>
    <t>=NF($B326,"Catalogue Error")</t>
  </si>
  <si>
    <t>=NF($B327,"Catalogue Error")</t>
  </si>
  <si>
    <t>=NF($B328,"Catalogue Error")</t>
  </si>
  <si>
    <t>=NF($B329,"Catalogue Error")</t>
  </si>
  <si>
    <t>=NF($B330,"Catalogue Error")</t>
  </si>
  <si>
    <t>=NF($B331,"Catalogue Error")</t>
  </si>
  <si>
    <t>=NF($B332,"Catalogue Error")</t>
  </si>
  <si>
    <t>=NF($B333,"Catalogue Error")</t>
  </si>
  <si>
    <t>=NF($B334,"Catalogue Error")</t>
  </si>
  <si>
    <t>=NF($B335,"Catalogue Error")</t>
  </si>
  <si>
    <t>=NF($B336,"Catalogue Error")</t>
  </si>
  <si>
    <t>=NF($B337,"Catalogue Error")</t>
  </si>
  <si>
    <t>=NF($B338,"Catalogue Error")</t>
  </si>
  <si>
    <t>=NF($B339,"Catalogue Error")</t>
  </si>
  <si>
    <t>=NF($B340,"Catalogue Error")</t>
  </si>
  <si>
    <t>=NF($B341,"Catalogue Error")</t>
  </si>
  <si>
    <t>=NF($B342,"Catalogue Error")</t>
  </si>
  <si>
    <t>=NF($B343,"Catalogue Error")</t>
  </si>
  <si>
    <t>=NF($B344,"Catalogue Error")</t>
  </si>
  <si>
    <t>=NF($B345,"Catalogue Error")</t>
  </si>
  <si>
    <t>=NF($B346,"Catalogue Error")</t>
  </si>
  <si>
    <t>=NF($B347,"Catalogue Error")</t>
  </si>
  <si>
    <t>=NF($B348,"Catalogue Error")</t>
  </si>
  <si>
    <t>=NF($B349,"Catalogue Error")</t>
  </si>
  <si>
    <t>=NF($B350,"Catalogue Error")</t>
  </si>
  <si>
    <t>=NF($B351,"Catalogue Error")</t>
  </si>
  <si>
    <t>=NF($B352,"Catalogue Error")</t>
  </si>
  <si>
    <t>=NF($B353,"Catalogue Error")</t>
  </si>
  <si>
    <t>=NF($B354,"Catalogue Error")</t>
  </si>
  <si>
    <t>=NF($B355,"Catalogue Error")</t>
  </si>
  <si>
    <t>=NF($B356,"Catalogue Error")</t>
  </si>
  <si>
    <t>=NF($B357,"Catalogue Error")</t>
  </si>
  <si>
    <t>=NF($B358,"Catalogue Error")</t>
  </si>
  <si>
    <t>=NF($B359,"Catalogue Error")</t>
  </si>
  <si>
    <t>=NF($B360,"Catalogue Error")</t>
  </si>
  <si>
    <t>=NF($B361,"Catalogue Error")</t>
  </si>
  <si>
    <t>=NF($B362,"Catalogue Error")</t>
  </si>
  <si>
    <t>=NF($B363,"Catalogue Error")</t>
  </si>
  <si>
    <t>=NF($B364,"Catalogue Error")</t>
  </si>
  <si>
    <t>=NF($B365,"Catalogue Error")</t>
  </si>
  <si>
    <t>=NF($B366,"Catalogue Error")</t>
  </si>
  <si>
    <t>=NF($B367,"Catalogue Error")</t>
  </si>
  <si>
    <t>=NF($B368,"Catalogue Error")</t>
  </si>
  <si>
    <t>=NF($B369,"Catalogue Error")</t>
  </si>
  <si>
    <t>=NF($B370,"Catalogue Error")</t>
  </si>
  <si>
    <t>=NF($B371,"Catalogue Error")</t>
  </si>
  <si>
    <t>=NF($B372,"Catalogue Error")</t>
  </si>
  <si>
    <t>=NF($B373,"Catalogue Error")</t>
  </si>
  <si>
    <t>=NF($B374,"Catalogue Error")</t>
  </si>
  <si>
    <t>=NF($B375,"Catalogue Error")</t>
  </si>
  <si>
    <t>=NF($B376,"Catalogue Error")</t>
  </si>
  <si>
    <t>=NF($B377,"Catalogue Error")</t>
  </si>
  <si>
    <t>=NF($B378,"Catalogue Error")</t>
  </si>
  <si>
    <t>=NF($B379,"Catalogue Error")</t>
  </si>
  <si>
    <t>=NF($B380,"Catalogue Error")</t>
  </si>
  <si>
    <t>=NF($B381,"Catalogue Error")</t>
  </si>
  <si>
    <t>=NF($B382,"Catalogue Error")</t>
  </si>
  <si>
    <t>=NF($B383,"Catalogue Error")</t>
  </si>
  <si>
    <t>=NF($B384,"Catalogue Error")</t>
  </si>
  <si>
    <t>=NF($B385,"Catalogue Error")</t>
  </si>
  <si>
    <t>=NF($B386,"Catalogue Error")</t>
  </si>
  <si>
    <t>=NF($B387,"Catalogue Error")</t>
  </si>
  <si>
    <t>=NF($B388,"Catalogue Error")</t>
  </si>
  <si>
    <t>=NF($B389,"Catalogue Error")</t>
  </si>
  <si>
    <t>=NF($B390,"Catalogue Error")</t>
  </si>
  <si>
    <t>=NF($B391,"Catalogue Error")</t>
  </si>
  <si>
    <t>=NF($B392,"Catalogue Error")</t>
  </si>
  <si>
    <t>=NF($B393,"Catalogue Error")</t>
  </si>
  <si>
    <t>=NF($B394,"Catalogue Error")</t>
  </si>
  <si>
    <t>=NF($B395,"Catalogue Error")</t>
  </si>
  <si>
    <t>=NF($B396,"Catalogue Error")</t>
  </si>
  <si>
    <t>=NF($B397,"Catalogue Error")</t>
  </si>
  <si>
    <t>=NF($B398,"Catalogue Error")</t>
  </si>
  <si>
    <t>=NF($B399,"Catalogue Error")</t>
  </si>
  <si>
    <t>=NF($B400,"Catalogue Error")</t>
  </si>
  <si>
    <t>=NF($B401,"Catalogue Error")</t>
  </si>
  <si>
    <t>=NF($B402,"Catalogue Error")</t>
  </si>
  <si>
    <t>=NF($B403,"Catalogue Error")</t>
  </si>
  <si>
    <t>=NF($B404,"Catalogue Error")</t>
  </si>
  <si>
    <t>=NF($B405,"Catalogue Error")</t>
  </si>
  <si>
    <t>=NF($B406,"Catalogue Error")</t>
  </si>
  <si>
    <t>=NF($B407,"Catalogue Error")</t>
  </si>
  <si>
    <t>=NF($B408,"Catalogue Error")</t>
  </si>
  <si>
    <t>=NF($B409,"Catalogue Error")</t>
  </si>
  <si>
    <t>=NF($B410,"Catalogue Error")</t>
  </si>
  <si>
    <t>=NF($B411,"Catalogue Error")</t>
  </si>
  <si>
    <t>=NF($B412,"Catalogue Error")</t>
  </si>
  <si>
    <t>=NF($B413,"Catalogue Error")</t>
  </si>
  <si>
    <t>=NF($B414,"Catalogue Error")</t>
  </si>
  <si>
    <t>=NF($B415,"Catalogue Error")</t>
  </si>
  <si>
    <t>=NF($B416,"Catalogue Error")</t>
  </si>
  <si>
    <t>=NF($B417,"Catalogue Error")</t>
  </si>
  <si>
    <t>=NF($B418,"Catalogue Error")</t>
  </si>
  <si>
    <t>=NF($B419,"Catalogue Error")</t>
  </si>
  <si>
    <t>=NF($B420,"Catalogue Error")</t>
  </si>
  <si>
    <t>=NF($B421,"Catalogue Error")</t>
  </si>
  <si>
    <t>=NF($B422,"Catalogue Error")</t>
  </si>
  <si>
    <t>=NF($B423,"Catalogue Error")</t>
  </si>
  <si>
    <t>=NF($B424,"Catalogue Error")</t>
  </si>
  <si>
    <t>=NF($B425,"Catalogue Error")</t>
  </si>
  <si>
    <t>=NF($B426,"Catalogue Error")</t>
  </si>
  <si>
    <t>=NF($B427,"Catalogue Error")</t>
  </si>
  <si>
    <t>=NF($B428,"Catalogue Error")</t>
  </si>
  <si>
    <t>=NF($B429,"Catalogue Error")</t>
  </si>
  <si>
    <t>=NF($B430,"Catalogue Error")</t>
  </si>
  <si>
    <t>=NF($B431,"Catalogue Error")</t>
  </si>
  <si>
    <t>=NF($B432,"Catalogue Error")</t>
  </si>
  <si>
    <t>=NF($B433,"Catalogue Error")</t>
  </si>
  <si>
    <t>=NF($B434,"Catalogue Error")</t>
  </si>
  <si>
    <t>=NF($B435,"Catalogue Error")</t>
  </si>
  <si>
    <t>=NF($B436,"Catalogue Error")</t>
  </si>
  <si>
    <t>=NF($B437,"Catalogue Error")</t>
  </si>
  <si>
    <t>=NF($B438,"Catalogue Error")</t>
  </si>
  <si>
    <t>=NF($B439,"Catalogue Error")</t>
  </si>
  <si>
    <t>=NF($B440,"Catalogue Error")</t>
  </si>
  <si>
    <t>=NF($B441,"Catalogue Error")</t>
  </si>
  <si>
    <t>=NF($B442,"Catalogue Error")</t>
  </si>
  <si>
    <t>=NF($B443,"Catalogue Error")</t>
  </si>
  <si>
    <t>=NF($B444,"Catalogue Error")</t>
  </si>
  <si>
    <t>=NF($B445,"Catalogue Error")</t>
  </si>
  <si>
    <t>=NF($B446,"Catalogue Error")</t>
  </si>
  <si>
    <t>=NF($B447,"Catalogue Error")</t>
  </si>
  <si>
    <t>=NF($B448,"Catalogue Error")</t>
  </si>
  <si>
    <t>=NF($B449,"Catalogue Error")</t>
  </si>
  <si>
    <t>=NF($B450,"Catalogue Error")</t>
  </si>
  <si>
    <t>=NF($B451,"Catalogue Error")</t>
  </si>
  <si>
    <t>=NF($B452,"Catalogue Error")</t>
  </si>
  <si>
    <t>=NF($B453,"Catalogue Error")</t>
  </si>
  <si>
    <t>=NF($B454,"Catalogue Error")</t>
  </si>
  <si>
    <t>=NF($B455,"Catalogue Error")</t>
  </si>
  <si>
    <t>=NF($B456,"Catalogue Error")</t>
  </si>
  <si>
    <t>=NF($B457,"Catalogue Error")</t>
  </si>
  <si>
    <t>=NF($B458,"Catalogue Error")</t>
  </si>
  <si>
    <t>=NF($B459,"Catalogue Error")</t>
  </si>
  <si>
    <t>=NF($B460,"Catalogue Error")</t>
  </si>
  <si>
    <t>=NF($B461,"Catalogue Error")</t>
  </si>
  <si>
    <t>=NF($B462,"Catalogue Error")</t>
  </si>
  <si>
    <t>=NF($B463,"Catalogue Error")</t>
  </si>
  <si>
    <t>=NF($B464,"Catalogue Error")</t>
  </si>
  <si>
    <t>=NF($B465,"Catalogue Error")</t>
  </si>
  <si>
    <t>=NF($B466,"Catalogue Error")</t>
  </si>
  <si>
    <t>=NF($B467,"Catalogue Error")</t>
  </si>
  <si>
    <t>=NF($B468,"Catalogue Error")</t>
  </si>
  <si>
    <t>=NF($B469,"Catalogue Error")</t>
  </si>
  <si>
    <t>=NF($B470,"Catalogue Error")</t>
  </si>
  <si>
    <t>=NF($B471,"Catalogue Error")</t>
  </si>
  <si>
    <t>=NF($B472,"Catalogue Error")</t>
  </si>
  <si>
    <t>=NF($B473,"Catalogue Error")</t>
  </si>
  <si>
    <t>=NF($B474,"Catalogue Error")</t>
  </si>
  <si>
    <t>=NF($B475,"Catalogue Error")</t>
  </si>
  <si>
    <t>=NF($B476,"Catalogue Error")</t>
  </si>
  <si>
    <t>=NF($B477,"Catalogue Error")</t>
  </si>
  <si>
    <t>=NF($B478,"Catalogue Error")</t>
  </si>
  <si>
    <t>=NF($B479,"Catalogue Error")</t>
  </si>
  <si>
    <t>=NF($B480,"Catalogue Error")</t>
  </si>
  <si>
    <t>=NF($B481,"Catalogue Error")</t>
  </si>
  <si>
    <t>=NF($B482,"Catalogue Error")</t>
  </si>
  <si>
    <t>=NF($B483,"Catalogue Error")</t>
  </si>
  <si>
    <t>=NF($B484,"Catalogue Error")</t>
  </si>
  <si>
    <t>=NF($B485,"Catalogue Error")</t>
  </si>
  <si>
    <t>=NF($B486,"Catalogue Error")</t>
  </si>
  <si>
    <t>=NF($B487,"Catalogue Error")</t>
  </si>
  <si>
    <t>=NF($B488,"Catalogue Error")</t>
  </si>
  <si>
    <t>=NF($B489,"Catalogue Error")</t>
  </si>
  <si>
    <t>=NF($B490,"Catalogue Error")</t>
  </si>
  <si>
    <t>=NF($B491,"Catalogue Error")</t>
  </si>
  <si>
    <t>=NF($B492,"Catalogue Error")</t>
  </si>
  <si>
    <t>=NF($B493,"Catalogue Error")</t>
  </si>
  <si>
    <t>=NF($B494,"Catalogue Error")</t>
  </si>
  <si>
    <t>=NF($B495,"Catalogue Error")</t>
  </si>
  <si>
    <t>=NF($B496,"Catalogue Error")</t>
  </si>
  <si>
    <t>=NF($B497,"Catalogue Error")</t>
  </si>
  <si>
    <t>=NF($B498,"Catalogue Error")</t>
  </si>
  <si>
    <t>=NF($B499,"Catalogue Error")</t>
  </si>
  <si>
    <t>=NF($B500,"Catalogue Error")</t>
  </si>
  <si>
    <t>=NF($B501,"Catalogue Error")</t>
  </si>
  <si>
    <t>=NF($B502,"Catalogue Error")</t>
  </si>
  <si>
    <t>=NF($B503,"Catalogue Error")</t>
  </si>
  <si>
    <t>=NF($B504,"Catalogue Error")</t>
  </si>
  <si>
    <t>=NF($B505,"Catalogue Error")</t>
  </si>
  <si>
    <t>=NF($B506,"Catalogue Error")</t>
  </si>
  <si>
    <t>=NF($B507,"Catalogue Error")</t>
  </si>
  <si>
    <t>=NF($B508,"Catalogue Error")</t>
  </si>
  <si>
    <t>=NF($B509,"Catalogue Error")</t>
  </si>
  <si>
    <t>=NF($B510,"Catalogue Error")</t>
  </si>
  <si>
    <t>=NF($B511,"Catalogue Error")</t>
  </si>
  <si>
    <t>=NF($B512,"Catalogue Error")</t>
  </si>
  <si>
    <t>=NF($B513,"Catalogue Error")</t>
  </si>
  <si>
    <t>=NF($B514,"Catalogue Error")</t>
  </si>
  <si>
    <t>=NF($B515,"Catalogue Error")</t>
  </si>
  <si>
    <t>=NF($B516,"Catalogue Error")</t>
  </si>
  <si>
    <t>=NF($B517,"Catalogue Error")</t>
  </si>
  <si>
    <t>=NF($B518,"Catalogue Error")</t>
  </si>
  <si>
    <t>=NF($B519,"Catalogue Error")</t>
  </si>
  <si>
    <t>=NF($B520,"Catalogue Error")</t>
  </si>
  <si>
    <t>=NF($B521,"Catalogue Error")</t>
  </si>
  <si>
    <t>=NF($B522,"Catalogue Error")</t>
  </si>
  <si>
    <t>=NF($B523,"Catalogue Error")</t>
  </si>
  <si>
    <t>=NF($B524,"Catalogue Error")</t>
  </si>
  <si>
    <t>=NF($B525,"Catalogue Error")</t>
  </si>
  <si>
    <t>=NF($B526,"Catalogue Error")</t>
  </si>
  <si>
    <t>=NF($B527,"Catalogue Error")</t>
  </si>
  <si>
    <t>=NF($B528,"Catalogue Error")</t>
  </si>
  <si>
    <t>=NF($B529,"Catalogue Error")</t>
  </si>
  <si>
    <t>=NF($B530,"Catalogue Error")</t>
  </si>
  <si>
    <t>=NF($B531,"Catalogue Error")</t>
  </si>
  <si>
    <t>=NF($B532,"Catalogue Error")</t>
  </si>
  <si>
    <t>=NF($B533,"Catalogue Error")</t>
  </si>
  <si>
    <t>=NF($B534,"Catalogue Error")</t>
  </si>
  <si>
    <t>=NF($B535,"Catalogue Error")</t>
  </si>
  <si>
    <t>=NF($B536,"Catalogue Error")</t>
  </si>
  <si>
    <t>=NF($B537,"Catalogue Error")</t>
  </si>
  <si>
    <t>=NF($B538,"Catalogue Error")</t>
  </si>
  <si>
    <t>=NF($B539,"Catalogue Error")</t>
  </si>
  <si>
    <t>=NF($B540,"Catalogue Error")</t>
  </si>
  <si>
    <t>=NF($B541,"Catalogue Error")</t>
  </si>
  <si>
    <t>=NF($B542,"Catalogue Error")</t>
  </si>
  <si>
    <t>=NF($B543,"Catalogue Error")</t>
  </si>
  <si>
    <t>=NF($B544,"Catalogue Error")</t>
  </si>
  <si>
    <t>=NF($B545,"Catalogue Error")</t>
  </si>
  <si>
    <t>=NF($B546,"Catalogue Error")</t>
  </si>
  <si>
    <t>=NF($B547,"Catalogue Error")</t>
  </si>
  <si>
    <t>=NF($B548,"Catalogue Error")</t>
  </si>
  <si>
    <t>=NF($B549,"Catalogue Error")</t>
  </si>
  <si>
    <t>=NF($B550,"Catalogue Error")</t>
  </si>
  <si>
    <t>=NF($B551,"Catalogue Error")</t>
  </si>
  <si>
    <t>=NF($B552,"Catalogue Error")</t>
  </si>
  <si>
    <t>=NF($B553,"Catalogue Error")</t>
  </si>
  <si>
    <t>=NF($B554,"Catalogue Error")</t>
  </si>
  <si>
    <t>=NF($B555,"Catalogue Error")</t>
  </si>
  <si>
    <t>=NF($B556,"Catalogue Error")</t>
  </si>
  <si>
    <t>=NF($B557,"Catalogue Error")</t>
  </si>
  <si>
    <t>=NF($B558,"Catalogue Error")</t>
  </si>
  <si>
    <t>=NF($B559,"Catalogue Error")</t>
  </si>
  <si>
    <t>=NF($B560,"Catalogue Error")</t>
  </si>
  <si>
    <t>=NF($B561,"Catalogue Error")</t>
  </si>
  <si>
    <t>=NF($B562,"Catalogue Error")</t>
  </si>
  <si>
    <t>=NF($B563,"Catalogue Error")</t>
  </si>
  <si>
    <t>=NF($B564,"Catalogue Error")</t>
  </si>
  <si>
    <t>=NF($B565,"Catalogue Error")</t>
  </si>
  <si>
    <t>=NF($B566,"Catalogue Error")</t>
  </si>
  <si>
    <t>=NF($B567,"Catalogue Error")</t>
  </si>
  <si>
    <t>=NF($B568,"Catalogue Error")</t>
  </si>
  <si>
    <t>=NF($B569,"Catalogue Error")</t>
  </si>
  <si>
    <t>=NF($B570,"Catalogue Error")</t>
  </si>
  <si>
    <t>=NF($B571,"Catalogue Error")</t>
  </si>
  <si>
    <t>=NF($B572,"Catalogue Error")</t>
  </si>
  <si>
    <t>=NF($B573,"Catalogue Error")</t>
  </si>
  <si>
    <t>=NF($B574,"Catalogue Error")</t>
  </si>
  <si>
    <t>=NF($B575,"Catalogue Error")</t>
  </si>
  <si>
    <t>=NF($B576,"Catalogue Error")</t>
  </si>
  <si>
    <t>=NF($B577,"Catalogue Error")</t>
  </si>
  <si>
    <t>=NF($B578,"Catalogue Error")</t>
  </si>
  <si>
    <t>=NF($B579,"Catalogue Error")</t>
  </si>
  <si>
    <t>=NF($B580,"Catalogue Error")</t>
  </si>
  <si>
    <t>=NF($B581,"Catalogue Error")</t>
  </si>
  <si>
    <t>=NF($B582,"Catalogue Error")</t>
  </si>
  <si>
    <t>=NF($B583,"Catalogue Error")</t>
  </si>
  <si>
    <t>=NF($B584,"Catalogue Error")</t>
  </si>
  <si>
    <t>=NF($B585,"Catalogue Error")</t>
  </si>
  <si>
    <t>=NF($B586,"Catalogue Error")</t>
  </si>
  <si>
    <t>=NF($B587,"Catalogue Error")</t>
  </si>
  <si>
    <t>=NF($B588,"Catalogue Error")</t>
  </si>
  <si>
    <t>=NF($B589,"Catalogue Error")</t>
  </si>
  <si>
    <t>=NF($B590,"Catalogue Error")</t>
  </si>
  <si>
    <t>=NF($B591,"Catalogue Error")</t>
  </si>
  <si>
    <t>=NF($B592,"Catalogue Error")</t>
  </si>
  <si>
    <t>=NF($B593,"Catalogue Error")</t>
  </si>
  <si>
    <t>=NF($B594,"Catalogue Error")</t>
  </si>
  <si>
    <t>=NF($B595,"Catalogue Error")</t>
  </si>
  <si>
    <t>=NF($B596,"Catalogue Error")</t>
  </si>
  <si>
    <t>=NF($B597,"Catalogue Error")</t>
  </si>
  <si>
    <t>=NF($B598,"Catalogue Error")</t>
  </si>
  <si>
    <t>=NF($B599,"Catalogue Error")</t>
  </si>
  <si>
    <t>=NF($B600,"Catalogue Error")</t>
  </si>
  <si>
    <t>=NF($B601,"Catalogue Error")</t>
  </si>
  <si>
    <t>=NF($B602,"Catalogue Error")</t>
  </si>
  <si>
    <t>=NF($B603,"Catalogue Error")</t>
  </si>
  <si>
    <t>=NF($B604,"Catalogue Error")</t>
  </si>
  <si>
    <t>=NF($B605,"Catalogue Error")</t>
  </si>
  <si>
    <t>=NF($B606,"Catalogue Error")</t>
  </si>
  <si>
    <t>=NF($B607,"Catalogue Error")</t>
  </si>
  <si>
    <t>=NF($B608,"Catalogue Error")</t>
  </si>
  <si>
    <t>=NF($B609,"Catalogue Error")</t>
  </si>
  <si>
    <t>=NF($B610,"Catalogue Error")</t>
  </si>
  <si>
    <t>=NF($B611,"Catalogue Error")</t>
  </si>
  <si>
    <t>=NF($B612,"Catalogue Error")</t>
  </si>
  <si>
    <t>=NF($B613,"Catalogue Error")</t>
  </si>
  <si>
    <t>=NF($B614,"Catalogue Error")</t>
  </si>
  <si>
    <t>=NF($B615,"Catalogue Error")</t>
  </si>
  <si>
    <t>=NF($B616,"Catalogue Error")</t>
  </si>
  <si>
    <t>=NF($B617,"Catalogue Error")</t>
  </si>
  <si>
    <t>=NF($B618,"Catalogue Error")</t>
  </si>
  <si>
    <t>=NF($B619,"Catalogue Error")</t>
  </si>
  <si>
    <t>=NF($B620,"Catalogue Error")</t>
  </si>
  <si>
    <t>=NF($B621,"Catalogue Error")</t>
  </si>
  <si>
    <t>=NF($B622,"Catalogue Error")</t>
  </si>
  <si>
    <t>=NF($B623,"Catalogue Error")</t>
  </si>
  <si>
    <t>=NF($B624,"Catalogue Error")</t>
  </si>
  <si>
    <t>=NF($B625,"Catalogue Error")</t>
  </si>
  <si>
    <t>=NF($B626,"Catalogue Error")</t>
  </si>
  <si>
    <t>=NF($B627,"Catalogue Error")</t>
  </si>
  <si>
    <t>=NF($B628,"Catalogue Error")</t>
  </si>
  <si>
    <t>=NF($B629,"Catalogue Error")</t>
  </si>
  <si>
    <t>=NF($B630,"Catalogue Error")</t>
  </si>
  <si>
    <t>=NF($B631,"Catalogue Error")</t>
  </si>
  <si>
    <t>=NF($B632,"Catalogue Error")</t>
  </si>
  <si>
    <t>=NF($B633,"Catalogue Error")</t>
  </si>
  <si>
    <t>=NF($B634,"Catalogue Error")</t>
  </si>
  <si>
    <t>=NF($B635,"Catalogue Error")</t>
  </si>
  <si>
    <t>=NF($B636,"Catalogue Error")</t>
  </si>
  <si>
    <t>=NF($B637,"Catalogue Error")</t>
  </si>
  <si>
    <t>=NF($B638,"Catalogue Error")</t>
  </si>
  <si>
    <t>=NF($B639,"Catalogue Error")</t>
  </si>
  <si>
    <t>=NF($B640,"Catalogue Error")</t>
  </si>
  <si>
    <t>=NF($B641,"Catalogue Error")</t>
  </si>
  <si>
    <t>=NF($B642,"Catalogue Error")</t>
  </si>
  <si>
    <t>=NF($B643,"Catalogue Error")</t>
  </si>
  <si>
    <t>=NF($B644,"Catalogue Error")</t>
  </si>
  <si>
    <t>=NF($B645,"Catalogue Error")</t>
  </si>
  <si>
    <t>=NF($B646,"Catalogue Error")</t>
  </si>
  <si>
    <t>=NF($B647,"Catalogue Error")</t>
  </si>
  <si>
    <t>=NF($B648,"Catalogue Error")</t>
  </si>
  <si>
    <t>=NF($B649,"Catalogue Error")</t>
  </si>
  <si>
    <t>=NF($B650,"Catalogue Error")</t>
  </si>
  <si>
    <t>=NF($B651,"Catalogue Error")</t>
  </si>
  <si>
    <t>=NF($B652,"Catalogue Error")</t>
  </si>
  <si>
    <t>=NF($B653,"Catalogue Error")</t>
  </si>
  <si>
    <t>=NF($B654,"Catalogue Error")</t>
  </si>
  <si>
    <t>=NF($B655,"Catalogue Error")</t>
  </si>
  <si>
    <t>=NF($B656,"Catalogue Error")</t>
  </si>
  <si>
    <t>=NF($B657,"Catalogue Error")</t>
  </si>
  <si>
    <t>=NF($B658,"Catalogue Error")</t>
  </si>
  <si>
    <t>=NF($B659,"Catalogue Error")</t>
  </si>
  <si>
    <t>=NF($B660,"Catalogue Error")</t>
  </si>
  <si>
    <t>=NF($B661,"Catalogue Error")</t>
  </si>
  <si>
    <t>=NF($B662,"Catalogue Error")</t>
  </si>
  <si>
    <t>=NF($B663,"Catalogue Error")</t>
  </si>
  <si>
    <t>=NF($B664,"Catalogue Error")</t>
  </si>
  <si>
    <t>=NF($B665,"Catalogue Error")</t>
  </si>
  <si>
    <t>=NF($B666,"Catalogue Error")</t>
  </si>
  <si>
    <t>=NF($B667,"Catalogue Error")</t>
  </si>
  <si>
    <t>=NF($B668,"Catalogue Error")</t>
  </si>
  <si>
    <t>=NF($B669,"Catalogue Error")</t>
  </si>
  <si>
    <t>=NF($B670,"Catalogue Error")</t>
  </si>
  <si>
    <t>=NF($B671,"Catalogue Error")</t>
  </si>
  <si>
    <t>=NF($B672,"Catalogue Error")</t>
  </si>
  <si>
    <t>=NF($B673,"Catalogue Error")</t>
  </si>
  <si>
    <t>=NF($B674,"Catalogue Error")</t>
  </si>
  <si>
    <t>=NF($B675,"Catalogue Error")</t>
  </si>
  <si>
    <t>=NF($B676,"Catalogue Error")</t>
  </si>
  <si>
    <t>=NF($B677,"Catalogue Error")</t>
  </si>
  <si>
    <t>=NF($B678,"Catalogue Error")</t>
  </si>
  <si>
    <t>=NF($B679,"Catalogue Error")</t>
  </si>
  <si>
    <t>=NF($B680,"Catalogue Error")</t>
  </si>
  <si>
    <t>=NF($B681,"Catalogue Error")</t>
  </si>
  <si>
    <t>=NF($B682,"Catalogue Error")</t>
  </si>
  <si>
    <t>=NF($B683,"Catalogue Error")</t>
  </si>
  <si>
    <t>=NF($B684,"Catalogue Error")</t>
  </si>
  <si>
    <t>=NF($B685,"Catalogue Error")</t>
  </si>
  <si>
    <t>=NF($B686,"Catalogue Error")</t>
  </si>
  <si>
    <t>=NF($B687,"Catalogue Error")</t>
  </si>
  <si>
    <t>=NF($B688,"Catalogue Error")</t>
  </si>
  <si>
    <t>=NF($B689,"Catalogue Error")</t>
  </si>
  <si>
    <t>=NF($B690,"Catalogue Error")</t>
  </si>
  <si>
    <t>=NF($B691,"Catalogue Error")</t>
  </si>
  <si>
    <t>=NF($B692,"Catalogue Error")</t>
  </si>
  <si>
    <t>=NF($B693,"Catalogue Error")</t>
  </si>
  <si>
    <t>=NF($B694,"Catalogue Error")</t>
  </si>
  <si>
    <t>=NF($B695,"Catalogue Error")</t>
  </si>
  <si>
    <t>=NF($B696,"Catalogue Error")</t>
  </si>
  <si>
    <t>=NF($B697,"Catalogue Error")</t>
  </si>
  <si>
    <t>=NF($B698,"Catalogue Error")</t>
  </si>
  <si>
    <t>=NF($B699,"Catalogue Error")</t>
  </si>
  <si>
    <t>=NF($B700,"Catalogue Error")</t>
  </si>
  <si>
    <t>=NF($B701,"Catalogue Error")</t>
  </si>
  <si>
    <t>=NF($B702,"Catalogue Error")</t>
  </si>
  <si>
    <t>=NF($B703,"Catalogue Error")</t>
  </si>
  <si>
    <t>=NF($B704,"Catalogue Error")</t>
  </si>
  <si>
    <t>=NF($B705,"Catalogue Error")</t>
  </si>
  <si>
    <t>=NF($B706,"Catalogue Error")</t>
  </si>
  <si>
    <t>=NF($B707,"Catalogue Error")</t>
  </si>
  <si>
    <t>=NF($B708,"Catalogue Error")</t>
  </si>
  <si>
    <t>=NF($B709,"Catalogue Error")</t>
  </si>
  <si>
    <t>=NF($B710,"Catalogue Error")</t>
  </si>
  <si>
    <t>=NF($B711,"Catalogue Error")</t>
  </si>
  <si>
    <t>=NF($B712,"Catalogue Error")</t>
  </si>
  <si>
    <t>=NF($B713,"Catalogue Error")</t>
  </si>
  <si>
    <t>=NF($B714,"Catalogue Error")</t>
  </si>
  <si>
    <t>=NF($B715,"Catalogue Error")</t>
  </si>
  <si>
    <t>=NF($B716,"Catalogue Error")</t>
  </si>
  <si>
    <t>=NF($B717,"Catalogue Error")</t>
  </si>
  <si>
    <t>=NF($B718,"Catalogue Error")</t>
  </si>
  <si>
    <t>=NF($B719,"Catalogue Error")</t>
  </si>
  <si>
    <t>=NF($B720,"Catalogue Error")</t>
  </si>
  <si>
    <t>=NF($B721,"Catalogue Error")</t>
  </si>
  <si>
    <t>=NF($B722,"Catalogue Error")</t>
  </si>
  <si>
    <t>=NF($B723,"Catalogue Error")</t>
  </si>
  <si>
    <t>=NF($B724,"Catalogue Error")</t>
  </si>
  <si>
    <t>=NF($B725,"Catalogue Error")</t>
  </si>
  <si>
    <t>=NF($B726,"Catalogue Error")</t>
  </si>
  <si>
    <t>=NF($B727,"Catalogue Error")</t>
  </si>
  <si>
    <t>=NF($B728,"Catalogue Error")</t>
  </si>
  <si>
    <t>=NF($B729,"Catalogue Error")</t>
  </si>
  <si>
    <t>=NF($B730,"Catalogue Error")</t>
  </si>
  <si>
    <t>=NF($B731,"Catalogue Error")</t>
  </si>
  <si>
    <t>=NF($B732,"Catalogue Error")</t>
  </si>
  <si>
    <t>=NF($B733,"Catalogue Error")</t>
  </si>
  <si>
    <t>=NF($B734,"Catalogue Error")</t>
  </si>
  <si>
    <t>=NF($B735,"Catalogue Error")</t>
  </si>
  <si>
    <t>=NF($B736,"Catalogue Error")</t>
  </si>
  <si>
    <t>=NF($B737,"Catalogue Error")</t>
  </si>
  <si>
    <t>=NF($B738,"Catalogue Error")</t>
  </si>
  <si>
    <t>=NF($B739,"Catalogue Error")</t>
  </si>
  <si>
    <t>=NF($B740,"Catalogue Error")</t>
  </si>
  <si>
    <t>=NF($B741,"Catalogue Error")</t>
  </si>
  <si>
    <t>=NF($B742,"Catalogue Error")</t>
  </si>
  <si>
    <t>=NF($B743,"Catalogue Error")</t>
  </si>
  <si>
    <t>=NF($B744,"Catalogue Error")</t>
  </si>
  <si>
    <t>=NF($B745,"Catalogue Error")</t>
  </si>
  <si>
    <t>=NF($B746,"Catalogue Error")</t>
  </si>
  <si>
    <t>=NF($B747,"Catalogue Error")</t>
  </si>
  <si>
    <t>=NF($B748,"Catalogue Error")</t>
  </si>
  <si>
    <t>=NF($B749,"Catalogue Error")</t>
  </si>
  <si>
    <t>=NF($B750,"Catalogue Error")</t>
  </si>
  <si>
    <t>=NF($B751,"Catalogue Error")</t>
  </si>
  <si>
    <t>=NF($B752,"Catalogue Error")</t>
  </si>
  <si>
    <t>=NF($B753,"Catalogue Error")</t>
  </si>
  <si>
    <t>=NF($B754,"Catalogue Error")</t>
  </si>
  <si>
    <t>=NF($B755,"Catalogue Error")</t>
  </si>
  <si>
    <t>=NF($B756,"Catalogue Error")</t>
  </si>
  <si>
    <t>=NF($B757,"Catalogue Error")</t>
  </si>
  <si>
    <t>=NF($B758,"Catalogue Error")</t>
  </si>
  <si>
    <t>=NF($B759,"Catalogue Error")</t>
  </si>
  <si>
    <t>=NF($B760,"Catalogue Error")</t>
  </si>
  <si>
    <t>=NF($B761,"Catalogue Error")</t>
  </si>
  <si>
    <t>=NF($B762,"Catalogue Error")</t>
  </si>
  <si>
    <t>=NF($B763,"Catalogue Error")</t>
  </si>
  <si>
    <t>=NF($B764,"Catalogue Error")</t>
  </si>
  <si>
    <t>=NF($B765,"Catalogue Error")</t>
  </si>
  <si>
    <t>=NF($B766,"Catalogue Error")</t>
  </si>
  <si>
    <t>=NF($B767,"Catalogue Error")</t>
  </si>
  <si>
    <t>=NF($B768,"Catalogue Error")</t>
  </si>
  <si>
    <t>=NF($B769,"Catalogue Error")</t>
  </si>
  <si>
    <t>=NF($B770,"Catalogue Error")</t>
  </si>
  <si>
    <t>=NF($B771,"Catalogue Error")</t>
  </si>
  <si>
    <t>=NF($B772,"Catalogue Error")</t>
  </si>
  <si>
    <t>=NF($B773,"Catalogue Error")</t>
  </si>
  <si>
    <t>=NF($B774,"Catalogue Error")</t>
  </si>
  <si>
    <t>=NF($B775,"Catalogue Error")</t>
  </si>
  <si>
    <t>=NF($B776,"Catalogue Error")</t>
  </si>
  <si>
    <t>=NF($B777,"Catalogue Error")</t>
  </si>
  <si>
    <t>=NF($B778,"Catalogue Error")</t>
  </si>
  <si>
    <t>=NF($B779,"Catalogue Error")</t>
  </si>
  <si>
    <t>=NF($B780,"Catalogue Error")</t>
  </si>
  <si>
    <t>=NF($B781,"Catalogue Error")</t>
  </si>
  <si>
    <t>=NF($B782,"Catalogue Error")</t>
  </si>
  <si>
    <t>=NF($B783,"Catalogue Error")</t>
  </si>
  <si>
    <t>=NF($B784,"Catalogue Error")</t>
  </si>
  <si>
    <t>=NF($B785,"Catalogue Error")</t>
  </si>
  <si>
    <t>=NF($B786,"Catalogue Error")</t>
  </si>
  <si>
    <t>=NF($B787,"Catalogue Error")</t>
  </si>
  <si>
    <t>=NF($B788,"Catalogue Error")</t>
  </si>
  <si>
    <t>=NF($B789,"Catalogue Error")</t>
  </si>
  <si>
    <t>=NF($B790,"Catalogue Error")</t>
  </si>
  <si>
    <t>=NF($B791,"Catalogue Error")</t>
  </si>
  <si>
    <t>=NF($B792,"Catalogue Error")</t>
  </si>
  <si>
    <t>=NF($B793,"Catalogue Error")</t>
  </si>
  <si>
    <t>=NF($B794,"Catalogue Error")</t>
  </si>
  <si>
    <t>=NF($B795,"Catalogue Error")</t>
  </si>
  <si>
    <t>=NF($B796,"Catalogue Error")</t>
  </si>
  <si>
    <t>=NF($B797,"Catalogue Error")</t>
  </si>
  <si>
    <t>=NF($B798,"Catalogue Error")</t>
  </si>
  <si>
    <t>=NF($B799,"Catalogue Error")</t>
  </si>
  <si>
    <t>=NF($B800,"Catalogue Error")</t>
  </si>
  <si>
    <t>=NF($B801,"Catalogue Error")</t>
  </si>
  <si>
    <t>=NF($B802,"Catalogue Error")</t>
  </si>
  <si>
    <t>=NF($B803,"Catalogue Error")</t>
  </si>
  <si>
    <t>=NF($B804,"Catalogue Error")</t>
  </si>
  <si>
    <t>=NF($B805,"Catalogue Error")</t>
  </si>
  <si>
    <t>=NF($B806,"Catalogue Error")</t>
  </si>
  <si>
    <t>=NF($B807,"Catalogue Error")</t>
  </si>
  <si>
    <t>=NF($B808,"Catalogue Error")</t>
  </si>
  <si>
    <t>=NF($B809,"Catalogue Error")</t>
  </si>
  <si>
    <t>=NF($B810,"Catalogue Error")</t>
  </si>
  <si>
    <t>=NF($B811,"Catalogue Error")</t>
  </si>
  <si>
    <t>=NF($B812,"Catalogue Error")</t>
  </si>
  <si>
    <t>=NF($B813,"Catalogue Error")</t>
  </si>
  <si>
    <t>=NF($B814,"Catalogue Error")</t>
  </si>
  <si>
    <t>=NF($B815,"Catalogue Error")</t>
  </si>
  <si>
    <t>=NF($B816,"Catalogue Error")</t>
  </si>
  <si>
    <t>=NF($B817,"Catalogue Error")</t>
  </si>
  <si>
    <t>=NF($B818,"Catalogue Error")</t>
  </si>
  <si>
    <t>=NF($B819,"Catalogue Error")</t>
  </si>
  <si>
    <t>=NF($B820,"Catalogue Error")</t>
  </si>
  <si>
    <t>=NF($B821,"Catalogue Error")</t>
  </si>
  <si>
    <t>=NF($B822,"Catalogue Error")</t>
  </si>
  <si>
    <t>=NF($B823,"Catalogue Error")</t>
  </si>
  <si>
    <t>=NF($B824,"Catalogue Error")</t>
  </si>
  <si>
    <t>=NF($B825,"Catalogue Error")</t>
  </si>
  <si>
    <t>=NF($B826,"Catalogue Error")</t>
  </si>
  <si>
    <t>=NF($B827,"Catalogue Error")</t>
  </si>
  <si>
    <t>=NF($B828,"Catalogue Error")</t>
  </si>
  <si>
    <t>=NF($B829,"Catalogue Error")</t>
  </si>
  <si>
    <t>=NF($B830,"Catalogue Error")</t>
  </si>
  <si>
    <t>=NF($B831,"Catalogue Error")</t>
  </si>
  <si>
    <t>=NF($B832,"Catalogue Error")</t>
  </si>
  <si>
    <t>=NF($B833,"Catalogue Error")</t>
  </si>
  <si>
    <t>=NF($B834,"Catalogue Error")</t>
  </si>
  <si>
    <t>=NF($B835,"Catalogue Error")</t>
  </si>
  <si>
    <t>=NF($B836,"Catalogue Error")</t>
  </si>
  <si>
    <t>=NF($B837,"Catalogue Error")</t>
  </si>
  <si>
    <t>=NF($B838,"Catalogue Error")</t>
  </si>
  <si>
    <t>=NF($B839,"Catalogue Error")</t>
  </si>
  <si>
    <t>=NF($B840,"Catalogue Error")</t>
  </si>
  <si>
    <t>=NF($B841,"Catalogue Error")</t>
  </si>
  <si>
    <t>=NF($B842,"Catalogue Error")</t>
  </si>
  <si>
    <t>=NF($B843,"Catalogue Error")</t>
  </si>
  <si>
    <t>=NF($B844,"Catalogue Error")</t>
  </si>
  <si>
    <t>=NF($B845,"Catalogue Error")</t>
  </si>
  <si>
    <t>=NF($B846,"Catalogue Error")</t>
  </si>
  <si>
    <t>=NF($B847,"Catalogue Error")</t>
  </si>
  <si>
    <t>=NF($B848,"Catalogue Error")</t>
  </si>
  <si>
    <t>=NF($B849,"Catalogue Error")</t>
  </si>
  <si>
    <t>=NF($B850,"Catalogue Error")</t>
  </si>
  <si>
    <t>=NF($B851,"Catalogue Error")</t>
  </si>
  <si>
    <t>=NF($B852,"Catalogue Error")</t>
  </si>
  <si>
    <t>=NF($B853,"Catalogue Error")</t>
  </si>
  <si>
    <t>=NF($B854,"Catalogue Error")</t>
  </si>
  <si>
    <t>=NF($B855,"Catalogue Error")</t>
  </si>
  <si>
    <t>=NF($B856,"Catalogue Error")</t>
  </si>
  <si>
    <t>=NF($B857,"Catalogue Error")</t>
  </si>
  <si>
    <t>=NF($B858,"Catalogue Error")</t>
  </si>
  <si>
    <t>=NF($B859,"Catalogue Error")</t>
  </si>
  <si>
    <t>=NF($B860,"Catalogue Error")</t>
  </si>
  <si>
    <t>=NF($B861,"Catalogue Error")</t>
  </si>
  <si>
    <t>=NF($B862,"Catalogue Error")</t>
  </si>
  <si>
    <t>=NF($B863,"Catalogue Error")</t>
  </si>
  <si>
    <t>=NF($B864,"Catalogue Error")</t>
  </si>
  <si>
    <t>=NF($B865,"Catalogue Error")</t>
  </si>
  <si>
    <t>=NF($B866,"Catalogue Error")</t>
  </si>
  <si>
    <t>=NF($B867,"Catalogue Error")</t>
  </si>
  <si>
    <t>=NF($B868,"Catalogue Error")</t>
  </si>
  <si>
    <t>=NF($B869,"Catalogue Error")</t>
  </si>
  <si>
    <t>=NF($B870,"Catalogue Error")</t>
  </si>
  <si>
    <t>=NF($B871,"Catalogue Error")</t>
  </si>
  <si>
    <t>=NF($B872,"Catalogue Error")</t>
  </si>
  <si>
    <t>=NF($B873,"Catalogue Error")</t>
  </si>
  <si>
    <t>=NF($B874,"Catalogue Error")</t>
  </si>
  <si>
    <t>=NF($B875,"Catalogue Error")</t>
  </si>
  <si>
    <t>=NF($B876,"Catalogue Error")</t>
  </si>
  <si>
    <t>=NF($B877,"Catalogue Error")</t>
  </si>
  <si>
    <t>=NF($B878,"Catalogue Error")</t>
  </si>
  <si>
    <t>=NF($B879,"Catalogue Error")</t>
  </si>
  <si>
    <t>=NF($B880,"Catalogue Error")</t>
  </si>
  <si>
    <t>=NF($B881,"Catalogue Error")</t>
  </si>
  <si>
    <t>=NF($B882,"Catalogue Error")</t>
  </si>
  <si>
    <t>=NF($B883,"Catalogue Error")</t>
  </si>
  <si>
    <t>=NF($B884,"Catalogue Error")</t>
  </si>
  <si>
    <t>=NF($B885,"Catalogue Error")</t>
  </si>
  <si>
    <t>=NF($B886,"Catalogue Error")</t>
  </si>
  <si>
    <t>=NF($B887,"Catalogue Error")</t>
  </si>
  <si>
    <t>=NF($B888,"Catalogue Error")</t>
  </si>
  <si>
    <t>=NF($B889,"Catalogue Error")</t>
  </si>
  <si>
    <t>=NF($B890,"Catalogue Error")</t>
  </si>
  <si>
    <t>=NF($B891,"Catalogue Error")</t>
  </si>
  <si>
    <t>=NF($B892,"Catalogue Error")</t>
  </si>
  <si>
    <t>=NF($B893,"Catalogue Error")</t>
  </si>
  <si>
    <t>=NF($B894,"Catalogue Error")</t>
  </si>
  <si>
    <t>=NF($B895,"Catalogue Error")</t>
  </si>
  <si>
    <t>=NF($B896,"Catalogue Error")</t>
  </si>
  <si>
    <t>=NF($B897,"Catalogue Error")</t>
  </si>
  <si>
    <t>=NF($B898,"Catalogue Error")</t>
  </si>
  <si>
    <t>=NF($B899,"Catalogue Error")</t>
  </si>
  <si>
    <t>=NF($B900,"Catalogue Error")</t>
  </si>
  <si>
    <t>=NF($B901,"Catalogue Error")</t>
  </si>
  <si>
    <t>=NF($B902,"Catalogue Error")</t>
  </si>
  <si>
    <t>=NF($B903,"Catalogue Error")</t>
  </si>
  <si>
    <t>=NF($B904,"Catalogue Error")</t>
  </si>
  <si>
    <t>=NF($B905,"Catalogue Error")</t>
  </si>
  <si>
    <t>=NF($B906,"Catalogue Error")</t>
  </si>
  <si>
    <t>=NF($B907,"Catalogue Error")</t>
  </si>
  <si>
    <t>=NF($B908,"Catalogue Error")</t>
  </si>
  <si>
    <t>=NF($B909,"Catalogue Error")</t>
  </si>
  <si>
    <t>=NF($B910,"Catalogue Error")</t>
  </si>
  <si>
    <t>=NF($B911,"Catalogue Error")</t>
  </si>
  <si>
    <t>=NF($B912,"Catalogue Error")</t>
  </si>
  <si>
    <t>=NF($B913,"Catalogue Error")</t>
  </si>
  <si>
    <t>=NF($B914,"Catalogue Error")</t>
  </si>
  <si>
    <t>=NF($B915,"Catalogue Error")</t>
  </si>
  <si>
    <t>=NF($B916,"Catalogue Error")</t>
  </si>
  <si>
    <t>=NF($B917,"Catalogue Error")</t>
  </si>
  <si>
    <t>=NF($B918,"Catalogue Error")</t>
  </si>
  <si>
    <t>=NF($B919,"Catalogue Error")</t>
  </si>
  <si>
    <t>=NF($B920,"Catalogue Error")</t>
  </si>
  <si>
    <t>=NF($B921,"Catalogue Error")</t>
  </si>
  <si>
    <t>=NF($B922,"Catalogue Error")</t>
  </si>
  <si>
    <t>=NF($B923,"Catalogue Error")</t>
  </si>
  <si>
    <t>=NF($B924,"Catalogue Error")</t>
  </si>
  <si>
    <t>=NF($B925,"Catalogue Error")</t>
  </si>
  <si>
    <t>=NF($B926,"Catalogue Error")</t>
  </si>
  <si>
    <t>=NF($B927,"Catalogue Error")</t>
  </si>
  <si>
    <t>=NF($B928,"Catalogue Error")</t>
  </si>
  <si>
    <t>=NF($B929,"Catalogue Error")</t>
  </si>
  <si>
    <t>=NF($B930,"Catalogue Error")</t>
  </si>
  <si>
    <t>=NF($B931,"Catalogue Error")</t>
  </si>
  <si>
    <t>=NF($B932,"Catalogue Error")</t>
  </si>
  <si>
    <t>=NF($B933,"Catalogue Error")</t>
  </si>
  <si>
    <t>=NF($B934,"Catalogue Error")</t>
  </si>
  <si>
    <t>=NF($B935,"Catalogue Error")</t>
  </si>
  <si>
    <t>=NF($B936,"Catalogue Error")</t>
  </si>
  <si>
    <t>=NF($B937,"Catalogue Error")</t>
  </si>
  <si>
    <t>=NF($B938,"Catalogue Error")</t>
  </si>
  <si>
    <t>=NF($B939,"Catalogue Error")</t>
  </si>
  <si>
    <t>=NF($B940,"Catalogue Error")</t>
  </si>
  <si>
    <t>=NF($B941,"Catalogue Error")</t>
  </si>
  <si>
    <t>=NF($B942,"Catalogue Error")</t>
  </si>
  <si>
    <t>=NF($B943,"Catalogue Error")</t>
  </si>
  <si>
    <t>=NF($B944,"Catalogue Error")</t>
  </si>
  <si>
    <t>=NF($B945,"Catalogue Error")</t>
  </si>
  <si>
    <t>=NF($B946,"Catalogue Error")</t>
  </si>
  <si>
    <t>=NF($B947,"Catalogue Error")</t>
  </si>
  <si>
    <t>=NF($B948,"Catalogue Error")</t>
  </si>
  <si>
    <t>=NF($B949,"Catalogue Error")</t>
  </si>
  <si>
    <t>=NF($B950,"Catalogue Error")</t>
  </si>
  <si>
    <t>=NF($B951,"Catalogue Error")</t>
  </si>
  <si>
    <t>=NF($B952,"Catalogue Error")</t>
  </si>
  <si>
    <t>=NF($B953,"Catalogue Error")</t>
  </si>
  <si>
    <t>=NF($B954,"Catalogue Error")</t>
  </si>
  <si>
    <t>=NF($B955,"Catalogue Error")</t>
  </si>
  <si>
    <t>=NF($B956,"Catalogue Error")</t>
  </si>
  <si>
    <t>=NF($B957,"Catalogue Error")</t>
  </si>
  <si>
    <t>=NF($B958,"Catalogue Error")</t>
  </si>
  <si>
    <t>=NF($B959,"Catalogue Error")</t>
  </si>
  <si>
    <t>=NF($B960,"Catalogue Error")</t>
  </si>
  <si>
    <t>=NF($B961,"Catalogue Error")</t>
  </si>
  <si>
    <t>=NF($B962,"Catalogue Error")</t>
  </si>
  <si>
    <t>=NF($B963,"Catalogue Error")</t>
  </si>
  <si>
    <t>=NF($B964,"Catalogue Error")</t>
  </si>
  <si>
    <t>=NF($B965,"Catalogue Error")</t>
  </si>
  <si>
    <t>=NF($B966,"Catalogue Error")</t>
  </si>
  <si>
    <t>=NF($B967,"Catalogue Error")</t>
  </si>
  <si>
    <t>=NF($B968,"Catalogue Error")</t>
  </si>
  <si>
    <t>=NF($B969,"Catalogue Error")</t>
  </si>
  <si>
    <t>=NF($B970,"Catalogue Error")</t>
  </si>
  <si>
    <t>=NF($B971,"Catalogue Error")</t>
  </si>
  <si>
    <t>=NF($B972,"Catalogue Error")</t>
  </si>
  <si>
    <t>=NF($B973,"Catalogue Error")</t>
  </si>
  <si>
    <t>=NF($B974,"Catalogue Error")</t>
  </si>
  <si>
    <t>=NF($B975,"Catalogue Error")</t>
  </si>
  <si>
    <t>=NF($B976,"Catalogue Error")</t>
  </si>
  <si>
    <t>=NF($B977,"Catalogue Error")</t>
  </si>
  <si>
    <t>=NF($B978,"Catalogue Error")</t>
  </si>
  <si>
    <t>=NF($B979,"Catalogue Error")</t>
  </si>
  <si>
    <t>=NF($B980,"Catalogue Error")</t>
  </si>
  <si>
    <t>=NF($B981,"Catalogue Error")</t>
  </si>
  <si>
    <t>=NF($B982,"Catalogue Error")</t>
  </si>
  <si>
    <t>=NF($B983,"Catalogue Error")</t>
  </si>
  <si>
    <t>=NF($B984,"Catalogue Error")</t>
  </si>
  <si>
    <t>=NF($B985,"Catalogue Error")</t>
  </si>
  <si>
    <t>=NF($B986,"Catalogue Error")</t>
  </si>
  <si>
    <t>=NF($B987,"Catalogue Error")</t>
  </si>
  <si>
    <t>=NF($B988,"Catalogue Error")</t>
  </si>
  <si>
    <t>=NF($B989,"Catalogue Error")</t>
  </si>
  <si>
    <t>=NF($B990,"Catalogue Error")</t>
  </si>
  <si>
    <t>=NF($B991,"Catalogue Error")</t>
  </si>
  <si>
    <t>=NF($B992,"Catalogue Error")</t>
  </si>
  <si>
    <t>=NF($B993,"Catalogue Error")</t>
  </si>
  <si>
    <t>=NF($B994,"Catalogue Error")</t>
  </si>
  <si>
    <t>=NF($B995,"Catalogue Error")</t>
  </si>
  <si>
    <t>=NF($B996,"Catalogue Error")</t>
  </si>
  <si>
    <t>=NF($B997,"Catalogue Error")</t>
  </si>
  <si>
    <t>=NF($B998,"Catalogue Error")</t>
  </si>
  <si>
    <t>=NF($B999,"Catalogue Error")</t>
  </si>
  <si>
    <t>=NF($B1000,"Catalogue Error")</t>
  </si>
  <si>
    <t>=NF($B1001,"Catalogue Error")</t>
  </si>
  <si>
    <t>=NF($B1002,"Catalogue Error")</t>
  </si>
  <si>
    <t>=NF($B1003,"Catalogue Error")</t>
  </si>
  <si>
    <t>=NF($B1004,"Catalogue Error")</t>
  </si>
  <si>
    <t>=NF($B1005,"Catalogue Error")</t>
  </si>
  <si>
    <t>=NF($B1006,"Catalogue Error")</t>
  </si>
  <si>
    <t>=NF($B1007,"Catalogue Error")</t>
  </si>
  <si>
    <t>=NF($B1008,"Catalogue Error")</t>
  </si>
  <si>
    <t>=NF($B1009,"Catalogue Error")</t>
  </si>
  <si>
    <t>=NF($B1010,"Catalogue Error")</t>
  </si>
  <si>
    <t>=NF($B1011,"Catalogue Error")</t>
  </si>
  <si>
    <t>=NF($B1012,"Catalogue Error")</t>
  </si>
  <si>
    <t>=NF($B1013,"Catalogue Error")</t>
  </si>
  <si>
    <t>=NF($B1014,"Catalogue Error")</t>
  </si>
  <si>
    <t>=NF($B1015,"Catalogue Error")</t>
  </si>
  <si>
    <t>=NF($B1016,"Catalogue Error")</t>
  </si>
  <si>
    <t>=NF($B1017,"Catalogue Error")</t>
  </si>
  <si>
    <t>=NF($B1018,"Catalogue Error")</t>
  </si>
  <si>
    <t>=NF($B1019,"Catalogue Error")</t>
  </si>
  <si>
    <t>=NF($B1020,"Catalogue Error")</t>
  </si>
  <si>
    <t>=NF($B1021,"Catalogue Error")</t>
  </si>
  <si>
    <t>=NF($B1022,"Catalogue Error")</t>
  </si>
  <si>
    <t>=NF($B1023,"Catalogue Error")</t>
  </si>
  <si>
    <t>=NF($B1024,"Catalogue Error")</t>
  </si>
  <si>
    <t>=NF($B1025,"Catalogue Error")</t>
  </si>
  <si>
    <t>=NF($B1026,"Catalogue Error")</t>
  </si>
  <si>
    <t>=NF($B1027,"Catalogue Error")</t>
  </si>
  <si>
    <t>=NF($B1028,"Catalogue Error")</t>
  </si>
  <si>
    <t>=NF($B1029,"Catalogue Error")</t>
  </si>
  <si>
    <t>=NF($B1030,"Catalogue Error")</t>
  </si>
  <si>
    <t>=NF($B1031,"Catalogue Error")</t>
  </si>
  <si>
    <t>=NF($B1032,"Catalogue Error")</t>
  </si>
  <si>
    <t>=NF($B1033,"Catalogue Error")</t>
  </si>
  <si>
    <t>=NF($B1034,"Catalogue Error")</t>
  </si>
  <si>
    <t>=NF($B1035,"Catalogue Error")</t>
  </si>
  <si>
    <t>=NF($B1036,"Catalogue Error")</t>
  </si>
  <si>
    <t>=NF($B1037,"Catalogue Error")</t>
  </si>
  <si>
    <t>=NF($B1038,"Catalogue Error")</t>
  </si>
  <si>
    <t>=NF($B1039,"Catalogue Error")</t>
  </si>
  <si>
    <t>=NF($B1040,"Catalogue Error")</t>
  </si>
  <si>
    <t>=NF($B1041,"Catalogue Error")</t>
  </si>
  <si>
    <t>=NF($B1042,"Catalogue Error")</t>
  </si>
  <si>
    <t>=NF($B1043,"Catalogue Error")</t>
  </si>
  <si>
    <t>=NF($B1044,"Catalogue Error")</t>
  </si>
  <si>
    <t>=NF($B1045,"Catalogue Error")</t>
  </si>
  <si>
    <t>=NF($B1046,"Catalogue Error")</t>
  </si>
  <si>
    <t>=NF($B1047,"Catalogue Error")</t>
  </si>
  <si>
    <t>=NF($B1048,"Catalogue Error")</t>
  </si>
  <si>
    <t>=NF($B1049,"Catalogue Error")</t>
  </si>
  <si>
    <t>=NF($B1050,"Catalogue Error")</t>
  </si>
  <si>
    <t>=NF($B1051,"Catalogue Error")</t>
  </si>
  <si>
    <t>=NF($B1052,"Catalogue Error")</t>
  </si>
  <si>
    <t>=NF($B1053,"Catalogue Error")</t>
  </si>
  <si>
    <t>=NF($B1054,"Catalogue Error")</t>
  </si>
  <si>
    <t>=NF($B1055,"Catalogue Error")</t>
  </si>
  <si>
    <t>=NF($B1056,"Catalogue Error")</t>
  </si>
  <si>
    <t>=NF($B1057,"Catalogue Error")</t>
  </si>
  <si>
    <t>=NF($B1058,"Catalogue Error")</t>
  </si>
  <si>
    <t>=NF($B1059,"Catalogue Error")</t>
  </si>
  <si>
    <t>=NF($B1060,"Catalogue Error")</t>
  </si>
  <si>
    <t>=NF($B1061,"Catalogue Error")</t>
  </si>
  <si>
    <t>=NF($B1062,"Catalogue Error")</t>
  </si>
  <si>
    <t>=NF($B1063,"Catalogue Error")</t>
  </si>
  <si>
    <t>=NF($B1064,"Catalogue Error")</t>
  </si>
  <si>
    <t>=NF($B1065,"Catalogue Error")</t>
  </si>
  <si>
    <t>=NF($B1066,"Catalogue Error")</t>
  </si>
  <si>
    <t>=NF($B1067,"Catalogue Error")</t>
  </si>
  <si>
    <t>=NF($B1068,"Catalogue Error")</t>
  </si>
  <si>
    <t>=NF($B1069,"Catalogue Error")</t>
  </si>
  <si>
    <t>=NF($B1070,"Catalogue Error")</t>
  </si>
  <si>
    <t>=NF($B1071,"Catalogue Error")</t>
  </si>
  <si>
    <t>=NF($B1072,"Catalogue Error")</t>
  </si>
  <si>
    <t>=NF($B1073,"Catalogue Error")</t>
  </si>
  <si>
    <t>=NF($B1074,"Catalogue Error")</t>
  </si>
  <si>
    <t>=NF($B1075,"Catalogue Error")</t>
  </si>
  <si>
    <t>=NF($B1076,"Catalogue Error")</t>
  </si>
  <si>
    <t>=NF($B1077,"Catalogue Error")</t>
  </si>
  <si>
    <t>=NF($B1078,"Catalogue Error")</t>
  </si>
  <si>
    <t>=NF($B1079,"Catalogue Error")</t>
  </si>
  <si>
    <t>=NF($B1080,"Catalogue Error")</t>
  </si>
  <si>
    <t>=NF($B1081,"Catalogue Error")</t>
  </si>
  <si>
    <t>=NF($B1082,"Catalogue Error")</t>
  </si>
  <si>
    <t>=NF($B1083,"Catalogue Error")</t>
  </si>
  <si>
    <t>=NF($B1084,"Catalogue Error")</t>
  </si>
  <si>
    <t>=NF($B1085,"Catalogue Error")</t>
  </si>
  <si>
    <t>=NF($B1086,"Catalogue Error")</t>
  </si>
  <si>
    <t>=NF($B1087,"Catalogue Error")</t>
  </si>
  <si>
    <t>=NF($B1088,"Catalogue Error")</t>
  </si>
  <si>
    <t>=NF($B1089,"Catalogue Error")</t>
  </si>
  <si>
    <t>=NF($B1090,"Catalogue Error")</t>
  </si>
  <si>
    <t>=NF($B1091,"Catalogue Error")</t>
  </si>
  <si>
    <t>=NF($B1092,"Catalogue Error")</t>
  </si>
  <si>
    <t>=NF($B1093,"Catalogue Error")</t>
  </si>
  <si>
    <t>=NF($B1094,"Catalogue Error")</t>
  </si>
  <si>
    <t>=NF($B1095,"Catalogue Error")</t>
  </si>
  <si>
    <t>=NF($B1096,"Catalogue Error")</t>
  </si>
  <si>
    <t>=NF($B1097,"Catalogue Error")</t>
  </si>
  <si>
    <t>=NF($B1098,"Catalogue Error")</t>
  </si>
  <si>
    <t>=NF($B1099,"Catalogue Error")</t>
  </si>
  <si>
    <t>=NF($B1100,"Catalogue Error")</t>
  </si>
  <si>
    <t>=NF($B1101,"Catalogue Error")</t>
  </si>
  <si>
    <t>=NF($B1102,"Catalogue Error")</t>
  </si>
  <si>
    <t>=NF($B1103,"Catalogue Error")</t>
  </si>
  <si>
    <t>=NF($B1104,"Catalogue Error")</t>
  </si>
  <si>
    <t>=NF($B1105,"Catalogue Error")</t>
  </si>
  <si>
    <t>=NF($B1106,"Catalogue Error")</t>
  </si>
  <si>
    <t>=NF($B1107,"Catalogue Error")</t>
  </si>
  <si>
    <t>=NF($B1108,"Catalogue Error")</t>
  </si>
  <si>
    <t>=NF($B1109,"Catalogue Error")</t>
  </si>
  <si>
    <t>=NF($B1110,"Catalogue Error")</t>
  </si>
  <si>
    <t>=NF($B1111,"Catalogue Error")</t>
  </si>
  <si>
    <t>=NF($B1112,"Catalogue Error")</t>
  </si>
  <si>
    <t>=NF($B1113,"Catalogue Error")</t>
  </si>
  <si>
    <t>=NF($B1114,"Catalogue Error")</t>
  </si>
  <si>
    <t>=NF($B1115,"Catalogue Error")</t>
  </si>
  <si>
    <t>=NF($B1116,"Catalogue Error")</t>
  </si>
  <si>
    <t>=NF($B1117,"Catalogue Error")</t>
  </si>
  <si>
    <t>=NF($B1118,"Catalogue Error")</t>
  </si>
  <si>
    <t>=NF($B1119,"Catalogue Error")</t>
  </si>
  <si>
    <t>=NF($B1120,"Catalogue Error")</t>
  </si>
  <si>
    <t>=NF($B1121,"Catalogue Error")</t>
  </si>
  <si>
    <t>=NF($B1122,"Catalogue Error")</t>
  </si>
  <si>
    <t>=NF($B1123,"Catalogue Error")</t>
  </si>
  <si>
    <t>=NF($B1124,"Catalogue Error")</t>
  </si>
  <si>
    <t>=NF($B1125,"Catalogue Error")</t>
  </si>
  <si>
    <t>=NF($B1126,"Catalogue Error")</t>
  </si>
  <si>
    <t>=NF($B1127,"Catalogue Error")</t>
  </si>
  <si>
    <t>=NF($B1128,"Catalogue Error")</t>
  </si>
  <si>
    <t>=NF($B1129,"Catalogue Error")</t>
  </si>
  <si>
    <t>=NF($B1130,"Catalogue Error")</t>
  </si>
  <si>
    <t>=NF($B1131,"Catalogue Error")</t>
  </si>
  <si>
    <t>=NF($B1132,"Catalogue Error")</t>
  </si>
  <si>
    <t>=NF($B1133,"Catalogue Error")</t>
  </si>
  <si>
    <t>=NF($B1134,"Catalogue Error")</t>
  </si>
  <si>
    <t>=NF($B1135,"Catalogue Error")</t>
  </si>
  <si>
    <t>=NF($B1136,"Catalogue Error")</t>
  </si>
  <si>
    <t>=NF($B1137,"Catalogue Error")</t>
  </si>
  <si>
    <t>=NF($B1138,"Catalogue Error")</t>
  </si>
  <si>
    <t>=NF($B1139,"Catalogue Error")</t>
  </si>
  <si>
    <t>=NF($B1140,"Catalogue Error")</t>
  </si>
  <si>
    <t>=NF($B1141,"Catalogue Error")</t>
  </si>
  <si>
    <t>=NF($B1142,"Catalogue Error")</t>
  </si>
  <si>
    <t>=NF($B1143,"Catalogue Error")</t>
  </si>
  <si>
    <t>=NF($B1144,"Catalogue Error")</t>
  </si>
  <si>
    <t>=NF($B1145,"Catalogue Error")</t>
  </si>
  <si>
    <t>=NF($B1146,"Catalogue Error")</t>
  </si>
  <si>
    <t>=NF($B1147,"Catalogue Error")</t>
  </si>
  <si>
    <t>=NF($B1148,"Catalogue Error")</t>
  </si>
  <si>
    <t>=NF($B1149,"Catalogue Error")</t>
  </si>
  <si>
    <t>=NF($B1150,"Catalogue Error")</t>
  </si>
  <si>
    <t>=NF($B1151,"Catalogue Error")</t>
  </si>
  <si>
    <t>=NF($B1152,"Catalogue Error")</t>
  </si>
  <si>
    <t>=NF($B1153,"Catalogue Error")</t>
  </si>
  <si>
    <t>=NF($B1154,"Catalogue Error")</t>
  </si>
  <si>
    <t>=NF($B1155,"Catalogue Error")</t>
  </si>
  <si>
    <t>=NF($B1156,"Catalogue Error")</t>
  </si>
  <si>
    <t>=NF($B1157,"Catalogue Error")</t>
  </si>
  <si>
    <t>=NF($B1158,"Catalogue Error")</t>
  </si>
  <si>
    <t>=NF($B1159,"Catalogue Error")</t>
  </si>
  <si>
    <t>=NF($B1160,"Catalogue Error")</t>
  </si>
  <si>
    <t>=NF($B1161,"Catalogue Error")</t>
  </si>
  <si>
    <t>=NF($B1162,"Catalogue Error")</t>
  </si>
  <si>
    <t>=NF($B1163,"Catalogue Error")</t>
  </si>
  <si>
    <t>=NF($B1164,"Catalogue Error")</t>
  </si>
  <si>
    <t>=NF($B1165,"Catalogue Error")</t>
  </si>
  <si>
    <t>=NF($B1166,"Catalogue Error")</t>
  </si>
  <si>
    <t>=NF($B1167,"Catalogue Error")</t>
  </si>
  <si>
    <t>=NF($B1168,"Catalogue Error")</t>
  </si>
  <si>
    <t>=NF($B1169,"Catalogue Error")</t>
  </si>
  <si>
    <t>=NF($B1170,"Catalogue Error")</t>
  </si>
  <si>
    <t>=NF($B1171,"Catalogue Error")</t>
  </si>
  <si>
    <t>=NF($B1172,"Catalogue Error")</t>
  </si>
  <si>
    <t>=NF($B1173,"Catalogue Error")</t>
  </si>
  <si>
    <t>=NF($B1174,"Catalogue Error")</t>
  </si>
  <si>
    <t>=NF($B1175,"Catalogue Error")</t>
  </si>
  <si>
    <t>=NF($B1176,"Catalogue Error")</t>
  </si>
  <si>
    <t>=NF($B1177,"Catalogue Error")</t>
  </si>
  <si>
    <t>=NF($B1178,"Catalogue Error")</t>
  </si>
  <si>
    <t>=NF($B1179,"Catalogue Error")</t>
  </si>
  <si>
    <t>=NF($B1180,"Catalogue Error")</t>
  </si>
  <si>
    <t>=NF($B1181,"Catalogue Error")</t>
  </si>
  <si>
    <t>=NF($B1182,"Catalogue Error")</t>
  </si>
  <si>
    <t>=NF($B1183,"Catalogue Error")</t>
  </si>
  <si>
    <t>=NF($B1184,"Catalogue Error")</t>
  </si>
  <si>
    <t>=NF($B1185,"Catalogue Error")</t>
  </si>
  <si>
    <t>=NF($B1186,"Catalogue Error")</t>
  </si>
  <si>
    <t>=NF($B1187,"Catalogue Error")</t>
  </si>
  <si>
    <t>=NF($B1188,"Catalogue Error")</t>
  </si>
  <si>
    <t>=NF($B1189,"Catalogue Error")</t>
  </si>
  <si>
    <t>=NF($B1190,"Catalogue Error")</t>
  </si>
  <si>
    <t>=NF($B1191,"Catalogue Error")</t>
  </si>
  <si>
    <t>=NF($B1192,"Catalogue Error")</t>
  </si>
  <si>
    <t>=NF($B1193,"Catalogue Error")</t>
  </si>
  <si>
    <t>=NF($B1194,"Catalogue Error")</t>
  </si>
  <si>
    <t>=NF($B1195,"Catalogue Error")</t>
  </si>
  <si>
    <t>=NF($B1196,"Catalogue Error")</t>
  </si>
  <si>
    <t>=NF($B1197,"Catalogue Error")</t>
  </si>
  <si>
    <t>=NF($B1198,"Catalogue Error")</t>
  </si>
  <si>
    <t>=NF($B1199,"Catalogue Error")</t>
  </si>
  <si>
    <t>=NF($B1200,"Catalogue Error")</t>
  </si>
  <si>
    <t>=NF($B1201,"Catalogue Error")</t>
  </si>
  <si>
    <t>=NF($B1202,"Catalogue Error")</t>
  </si>
  <si>
    <t>=NF($B1203,"Catalogue Error")</t>
  </si>
  <si>
    <t>=NF($B1204,"Catalogue Error")</t>
  </si>
  <si>
    <t>=NF($B1205,"Catalogue Error")</t>
  </si>
  <si>
    <t>=NF($B1206,"Catalogue Error")</t>
  </si>
  <si>
    <t>=NF($B1207,"Catalogue Error")</t>
  </si>
  <si>
    <t>=NF($B1208,"Catalogue Error")</t>
  </si>
  <si>
    <t>=NF($B1209,"Catalogue Error")</t>
  </si>
  <si>
    <t>=NF($B1210,"Catalogue Error")</t>
  </si>
  <si>
    <t>=NF($B1211,"Catalogue Error")</t>
  </si>
  <si>
    <t>=NF($B1212,"Catalogue Error")</t>
  </si>
  <si>
    <t>=NF($B1213,"Catalogue Error")</t>
  </si>
  <si>
    <t>=NF($B1214,"Catalogue Error")</t>
  </si>
  <si>
    <t>=NF($B1215,"Catalogue Error")</t>
  </si>
  <si>
    <t>=NF($B1216,"Catalogue Error")</t>
  </si>
  <si>
    <t>=NF($B1217,"Catalogue Error")</t>
  </si>
  <si>
    <t>=NF($B1218,"Catalogue Error")</t>
  </si>
  <si>
    <t>=NF($B1219,"Catalogue Error")</t>
  </si>
  <si>
    <t>=NF($B1220,"Catalogue Error")</t>
  </si>
  <si>
    <t>=NF($B1221,"Catalogue Error")</t>
  </si>
  <si>
    <t>=NF($B1222,"Catalogue Error")</t>
  </si>
  <si>
    <t>=NF($B1223,"Catalogue Error")</t>
  </si>
  <si>
    <t>=NF($B1224,"Catalogue Error")</t>
  </si>
  <si>
    <t>=NF($B1225,"Catalogue Error")</t>
  </si>
  <si>
    <t>=NF($B1226,"Catalogue Error")</t>
  </si>
  <si>
    <t>=NF($B1227,"Catalogue Error")</t>
  </si>
  <si>
    <t>=NF($B1228,"Catalogue Error")</t>
  </si>
  <si>
    <t>=NF($B1229,"Catalogue Error")</t>
  </si>
  <si>
    <t>=NF($B1230,"Catalogue Error")</t>
  </si>
  <si>
    <t>=NF($B1231,"Catalogue Error")</t>
  </si>
  <si>
    <t>=NF($B1232,"Catalogue Error")</t>
  </si>
  <si>
    <t>=NF($B1233,"Catalogue Error")</t>
  </si>
  <si>
    <t>=NF($B1234,"Catalogue Error")</t>
  </si>
  <si>
    <t>=NF($B1235,"Catalogue Error")</t>
  </si>
  <si>
    <t>=NF($B1236,"Catalogue Error")</t>
  </si>
  <si>
    <t>=NF($B1237,"Catalogue Error")</t>
  </si>
  <si>
    <t>=NF($B1238,"Catalogue Error")</t>
  </si>
  <si>
    <t>=NF($B1239,"Catalogue Error")</t>
  </si>
  <si>
    <t>=NF($B1240,"Catalogue Error")</t>
  </si>
  <si>
    <t>=NF($B1241,"Catalogue Error")</t>
  </si>
  <si>
    <t>=NF($B1242,"Catalogue Error")</t>
  </si>
  <si>
    <t>=NF($B1243,"Catalogue Error")</t>
  </si>
  <si>
    <t>=NF($B1244,"Catalogue Error")</t>
  </si>
  <si>
    <t>=NF($B1245,"Catalogue Error")</t>
  </si>
  <si>
    <t>=NF($B1246,"Catalogue Error")</t>
  </si>
  <si>
    <t>=NF($B1247,"Catalogue Error")</t>
  </si>
  <si>
    <t>=NF($B1248,"Catalogue Error")</t>
  </si>
  <si>
    <t>=NF($B1249,"Catalogue Error")</t>
  </si>
  <si>
    <t>=NF($B1250,"Catalogue Error")</t>
  </si>
  <si>
    <t>=NF($B1251,"Catalogue Error")</t>
  </si>
  <si>
    <t>=NF($B1252,"Catalogue Error")</t>
  </si>
  <si>
    <t>=NF($B1253,"Catalogue Error")</t>
  </si>
  <si>
    <t>=NF($B1254,"Catalogue Error")</t>
  </si>
  <si>
    <t>=NF($B11,"Shelf No.")</t>
  </si>
  <si>
    <t>=NF($B12,"Shelf No.")</t>
  </si>
  <si>
    <t>=NF($B13,"Shelf No.")</t>
  </si>
  <si>
    <t>=NF($B14,"Shelf No.")</t>
  </si>
  <si>
    <t>=NF($B15,"Shelf No.")</t>
  </si>
  <si>
    <t>=NF($B16,"Shelf No.")</t>
  </si>
  <si>
    <t>=NF($B17,"Shelf No.")</t>
  </si>
  <si>
    <t>=NF($B18,"Shelf No.")</t>
  </si>
  <si>
    <t>=NF($B19,"Shelf No.")</t>
  </si>
  <si>
    <t>=NF($B20,"Shelf No.")</t>
  </si>
  <si>
    <t>=NF($B21,"Shelf No.")</t>
  </si>
  <si>
    <t>=NF($B22,"Shelf No.")</t>
  </si>
  <si>
    <t>=NF($B23,"Shelf No.")</t>
  </si>
  <si>
    <t>=NF($B24,"Shelf No.")</t>
  </si>
  <si>
    <t>=NF($B25,"Shelf No.")</t>
  </si>
  <si>
    <t>=NF($B26,"Shelf No.")</t>
  </si>
  <si>
    <t>=NF($B27,"Shelf No.")</t>
  </si>
  <si>
    <t>=NF($B28,"Shelf No.")</t>
  </si>
  <si>
    <t>=NF($B29,"Shelf No.")</t>
  </si>
  <si>
    <t>=NF($B30,"Shelf No.")</t>
  </si>
  <si>
    <t>=NF($B31,"Shelf No.")</t>
  </si>
  <si>
    <t>=NF($B32,"Shelf No.")</t>
  </si>
  <si>
    <t>=NF($B33,"Shelf No.")</t>
  </si>
  <si>
    <t>=NF($B34,"Shelf No.")</t>
  </si>
  <si>
    <t>=NF($B35,"Shelf No.")</t>
  </si>
  <si>
    <t>=NF($B36,"Shelf No.")</t>
  </si>
  <si>
    <t>=NF($B37,"Shelf No.")</t>
  </si>
  <si>
    <t>=NF($B38,"Shelf No.")</t>
  </si>
  <si>
    <t>=NF($B39,"Shelf No.")</t>
  </si>
  <si>
    <t>=NF($B40,"Shelf No.")</t>
  </si>
  <si>
    <t>=NF($B41,"Shelf No.")</t>
  </si>
  <si>
    <t>=NF($B42,"Shelf No.")</t>
  </si>
  <si>
    <t>=NF($B43,"Shelf No.")</t>
  </si>
  <si>
    <t>=NF($B44,"Shelf No.")</t>
  </si>
  <si>
    <t>=NF($B45,"Shelf No.")</t>
  </si>
  <si>
    <t>=NF($B46,"Shelf No.")</t>
  </si>
  <si>
    <t>=NF($B47,"Shelf No.")</t>
  </si>
  <si>
    <t>=NF($B48,"Shelf No.")</t>
  </si>
  <si>
    <t>=NF($B49,"Shelf No.")</t>
  </si>
  <si>
    <t>=NF($B50,"Shelf No.")</t>
  </si>
  <si>
    <t>=NF($B51,"Shelf No.")</t>
  </si>
  <si>
    <t>=NF($B52,"Shelf No.")</t>
  </si>
  <si>
    <t>=NF($B53,"Shelf No.")</t>
  </si>
  <si>
    <t>=NF($B54,"Shelf No.")</t>
  </si>
  <si>
    <t>=NF($B55,"Shelf No.")</t>
  </si>
  <si>
    <t>=NF($B56,"Shelf No.")</t>
  </si>
  <si>
    <t>=NF($B57,"Shelf No.")</t>
  </si>
  <si>
    <t>=NF($B58,"Shelf No.")</t>
  </si>
  <si>
    <t>=NF($B59,"Shelf No.")</t>
  </si>
  <si>
    <t>=NF($B60,"Shelf No.")</t>
  </si>
  <si>
    <t>=NF($B61,"Shelf No.")</t>
  </si>
  <si>
    <t>=NF($B62,"Shelf No.")</t>
  </si>
  <si>
    <t>=NF($B63,"Shelf No.")</t>
  </si>
  <si>
    <t>=NF($B64,"Shelf No.")</t>
  </si>
  <si>
    <t>=NF($B65,"Shelf No.")</t>
  </si>
  <si>
    <t>=NF($B66,"Shelf No.")</t>
  </si>
  <si>
    <t>=NF($B67,"Shelf No.")</t>
  </si>
  <si>
    <t>=NF($B68,"Shelf No.")</t>
  </si>
  <si>
    <t>=NF($B69,"Shelf No.")</t>
  </si>
  <si>
    <t>=NF($B70,"Shelf No.")</t>
  </si>
  <si>
    <t>=NF($B71,"Shelf No.")</t>
  </si>
  <si>
    <t>=NF($B72,"Shelf No.")</t>
  </si>
  <si>
    <t>=NF($B73,"Shelf No.")</t>
  </si>
  <si>
    <t>=NF($B74,"Shelf No.")</t>
  </si>
  <si>
    <t>=NF($B75,"Shelf No.")</t>
  </si>
  <si>
    <t>=NF($B76,"Shelf No.")</t>
  </si>
  <si>
    <t>=NF($B77,"Shelf No.")</t>
  </si>
  <si>
    <t>=NF($B78,"Shelf No.")</t>
  </si>
  <si>
    <t>=NF($B79,"Shelf No.")</t>
  </si>
  <si>
    <t>=NF($B80,"Shelf No.")</t>
  </si>
  <si>
    <t>=NF($B81,"Shelf No.")</t>
  </si>
  <si>
    <t>=NF($B82,"Shelf No.")</t>
  </si>
  <si>
    <t>=NF($B83,"Shelf No.")</t>
  </si>
  <si>
    <t>=NF($B84,"Shelf No.")</t>
  </si>
  <si>
    <t>=NF($B85,"Shelf No.")</t>
  </si>
  <si>
    <t>=NF($B86,"Shelf No.")</t>
  </si>
  <si>
    <t>=NF($B87,"Shelf No.")</t>
  </si>
  <si>
    <t>=NF($B88,"Shelf No.")</t>
  </si>
  <si>
    <t>=NF($B89,"Shelf No.")</t>
  </si>
  <si>
    <t>=NF($B90,"Shelf No.")</t>
  </si>
  <si>
    <t>=NF($B91,"Shelf No.")</t>
  </si>
  <si>
    <t>=NF($B92,"Shelf No.")</t>
  </si>
  <si>
    <t>=NF($B93,"Shelf No.")</t>
  </si>
  <si>
    <t>=NF($B94,"Shelf No.")</t>
  </si>
  <si>
    <t>=NF($B95,"Shelf No.")</t>
  </si>
  <si>
    <t>=NF($B96,"Shelf No.")</t>
  </si>
  <si>
    <t>=NF($B97,"Shelf No.")</t>
  </si>
  <si>
    <t>=NF($B98,"Shelf No.")</t>
  </si>
  <si>
    <t>=NF($B99,"Shelf No.")</t>
  </si>
  <si>
    <t>=NF($B100,"Shelf No.")</t>
  </si>
  <si>
    <t>=NF($B101,"Shelf No.")</t>
  </si>
  <si>
    <t>=NF($B102,"Shelf No.")</t>
  </si>
  <si>
    <t>=NF($B103,"Shelf No.")</t>
  </si>
  <si>
    <t>=NF($B104,"Shelf No.")</t>
  </si>
  <si>
    <t>=NF($B105,"Shelf No.")</t>
  </si>
  <si>
    <t>=NF($B106,"Shelf No.")</t>
  </si>
  <si>
    <t>=NF($B107,"Shelf No.")</t>
  </si>
  <si>
    <t>=NF($B108,"Shelf No.")</t>
  </si>
  <si>
    <t>=NF($B109,"Shelf No.")</t>
  </si>
  <si>
    <t>=NF($B110,"Shelf No.")</t>
  </si>
  <si>
    <t>=NF($B111,"Shelf No.")</t>
  </si>
  <si>
    <t>=NF($B112,"Shelf No.")</t>
  </si>
  <si>
    <t>=NF($B113,"Shelf No.")</t>
  </si>
  <si>
    <t>=NF($B114,"Shelf No.")</t>
  </si>
  <si>
    <t>=NF($B115,"Shelf No.")</t>
  </si>
  <si>
    <t>=NF($B116,"Shelf No.")</t>
  </si>
  <si>
    <t>=NF($B117,"Shelf No.")</t>
  </si>
  <si>
    <t>=NF($B118,"Shelf No.")</t>
  </si>
  <si>
    <t>=NF($B119,"Shelf No.")</t>
  </si>
  <si>
    <t>=NF($B120,"Shelf No.")</t>
  </si>
  <si>
    <t>=NF($B121,"Shelf No.")</t>
  </si>
  <si>
    <t>=NF($B122,"Shelf No.")</t>
  </si>
  <si>
    <t>=NF($B123,"Shelf No.")</t>
  </si>
  <si>
    <t>=NF($B124,"Shelf No.")</t>
  </si>
  <si>
    <t>=NF($B125,"Shelf No.")</t>
  </si>
  <si>
    <t>=NF($B126,"Shelf No.")</t>
  </si>
  <si>
    <t>=NF($B127,"Shelf No.")</t>
  </si>
  <si>
    <t>=NF($B128,"Shelf No.")</t>
  </si>
  <si>
    <t>=NF($B129,"Shelf No.")</t>
  </si>
  <si>
    <t>=NF($B130,"Shelf No.")</t>
  </si>
  <si>
    <t>=NF($B131,"Shelf No.")</t>
  </si>
  <si>
    <t>=NF($B132,"Shelf No.")</t>
  </si>
  <si>
    <t>=NF($B133,"Shelf No.")</t>
  </si>
  <si>
    <t>=NF($B134,"Shelf No.")</t>
  </si>
  <si>
    <t>=NF($B135,"Shelf No.")</t>
  </si>
  <si>
    <t>=NF($B136,"Shelf No.")</t>
  </si>
  <si>
    <t>=NF($B137,"Shelf No.")</t>
  </si>
  <si>
    <t>=NF($B138,"Shelf No.")</t>
  </si>
  <si>
    <t>=NF($B139,"Shelf No.")</t>
  </si>
  <si>
    <t>=NF($B140,"Shelf No.")</t>
  </si>
  <si>
    <t>=NF($B141,"Shelf No.")</t>
  </si>
  <si>
    <t>=NF($B142,"Shelf No.")</t>
  </si>
  <si>
    <t>=NF($B143,"Shelf No.")</t>
  </si>
  <si>
    <t>=NF($B144,"Shelf No.")</t>
  </si>
  <si>
    <t>=NF($B145,"Shelf No.")</t>
  </si>
  <si>
    <t>=NF($B146,"Shelf No.")</t>
  </si>
  <si>
    <t>=NF($B147,"Shelf No.")</t>
  </si>
  <si>
    <t>=NF($B148,"Shelf No.")</t>
  </si>
  <si>
    <t>=NF($B149,"Shelf No.")</t>
  </si>
  <si>
    <t>=NF($B150,"Shelf No.")</t>
  </si>
  <si>
    <t>=NF($B151,"Shelf No.")</t>
  </si>
  <si>
    <t>=NF($B152,"Shelf No.")</t>
  </si>
  <si>
    <t>=NF($B153,"Shelf No.")</t>
  </si>
  <si>
    <t>=NF($B154,"Shelf No.")</t>
  </si>
  <si>
    <t>=NF($B155,"Shelf No.")</t>
  </si>
  <si>
    <t>=NF($B156,"Shelf No.")</t>
  </si>
  <si>
    <t>=NF($B157,"Shelf No.")</t>
  </si>
  <si>
    <t>=NF($B158,"Shelf No.")</t>
  </si>
  <si>
    <t>=NF($B159,"Shelf No.")</t>
  </si>
  <si>
    <t>=NF($B160,"Shelf No.")</t>
  </si>
  <si>
    <t>=NF($B161,"Shelf No.")</t>
  </si>
  <si>
    <t>=NF($B162,"Shelf No.")</t>
  </si>
  <si>
    <t>=NF($B163,"Shelf No.")</t>
  </si>
  <si>
    <t>=NF($B164,"Shelf No.")</t>
  </si>
  <si>
    <t>=NF($B165,"Shelf No.")</t>
  </si>
  <si>
    <t>=NF($B166,"Shelf No.")</t>
  </si>
  <si>
    <t>=NF($B167,"Shelf No.")</t>
  </si>
  <si>
    <t>=NF($B168,"Shelf No.")</t>
  </si>
  <si>
    <t>=NF($B169,"Shelf No.")</t>
  </si>
  <si>
    <t>=NF($B170,"Shelf No.")</t>
  </si>
  <si>
    <t>=NF($B171,"Shelf No.")</t>
  </si>
  <si>
    <t>=NF($B172,"Shelf No.")</t>
  </si>
  <si>
    <t>=NF($B173,"Shelf No.")</t>
  </si>
  <si>
    <t>=NF($B174,"Shelf No.")</t>
  </si>
  <si>
    <t>=NF($B175,"Shelf No.")</t>
  </si>
  <si>
    <t>=NF($B176,"Shelf No.")</t>
  </si>
  <si>
    <t>=NF($B177,"Shelf No.")</t>
  </si>
  <si>
    <t>=NF($B178,"Shelf No.")</t>
  </si>
  <si>
    <t>=NF($B179,"Shelf No.")</t>
  </si>
  <si>
    <t>=NF($B180,"Shelf No.")</t>
  </si>
  <si>
    <t>=NF($B181,"Shelf No.")</t>
  </si>
  <si>
    <t>=NF($B182,"Shelf No.")</t>
  </si>
  <si>
    <t>=NF($B183,"Shelf No.")</t>
  </si>
  <si>
    <t>=NF($B184,"Shelf No.")</t>
  </si>
  <si>
    <t>=NF($B185,"Shelf No.")</t>
  </si>
  <si>
    <t>=NF($B186,"Shelf No.")</t>
  </si>
  <si>
    <t>=NF($B187,"Shelf No.")</t>
  </si>
  <si>
    <t>=NF($B188,"Shelf No.")</t>
  </si>
  <si>
    <t>=NF($B189,"Shelf No.")</t>
  </si>
  <si>
    <t>=NF($B190,"Shelf No.")</t>
  </si>
  <si>
    <t>=NF($B191,"Shelf No.")</t>
  </si>
  <si>
    <t>=NF($B192,"Shelf No.")</t>
  </si>
  <si>
    <t>=NF($B193,"Shelf No.")</t>
  </si>
  <si>
    <t>=NF($B194,"Shelf No.")</t>
  </si>
  <si>
    <t>=NF($B195,"Shelf No.")</t>
  </si>
  <si>
    <t>=NF($B196,"Shelf No.")</t>
  </si>
  <si>
    <t>=NF($B197,"Shelf No.")</t>
  </si>
  <si>
    <t>=NF($B198,"Shelf No.")</t>
  </si>
  <si>
    <t>=NF($B199,"Shelf No.")</t>
  </si>
  <si>
    <t>=NF($B200,"Shelf No.")</t>
  </si>
  <si>
    <t>=NF($B201,"Shelf No.")</t>
  </si>
  <si>
    <t>=NF($B202,"Shelf No.")</t>
  </si>
  <si>
    <t>=NF($B203,"Shelf No.")</t>
  </si>
  <si>
    <t>=NF($B204,"Shelf No.")</t>
  </si>
  <si>
    <t>=NF($B205,"Shelf No.")</t>
  </si>
  <si>
    <t>=NF($B206,"Shelf No.")</t>
  </si>
  <si>
    <t>=NF($B207,"Shelf No.")</t>
  </si>
  <si>
    <t>=NF($B208,"Shelf No.")</t>
  </si>
  <si>
    <t>=NF($B209,"Shelf No.")</t>
  </si>
  <si>
    <t>=NF($B210,"Shelf No.")</t>
  </si>
  <si>
    <t>=NF($B211,"Shelf No.")</t>
  </si>
  <si>
    <t>=NF($B212,"Shelf No.")</t>
  </si>
  <si>
    <t>=NF($B213,"Shelf No.")</t>
  </si>
  <si>
    <t>=NF($B214,"Shelf No.")</t>
  </si>
  <si>
    <t>=NF($B215,"Shelf No.")</t>
  </si>
  <si>
    <t>=NF($B216,"Shelf No.")</t>
  </si>
  <si>
    <t>=NF($B217,"Shelf No.")</t>
  </si>
  <si>
    <t>=NF($B218,"Shelf No.")</t>
  </si>
  <si>
    <t>=NF($B219,"Shelf No.")</t>
  </si>
  <si>
    <t>=NF($B220,"Shelf No.")</t>
  </si>
  <si>
    <t>=NF($B221,"Shelf No.")</t>
  </si>
  <si>
    <t>=NF($B222,"Shelf No.")</t>
  </si>
  <si>
    <t>=NF($B223,"Shelf No.")</t>
  </si>
  <si>
    <t>=NF($B224,"Shelf No.")</t>
  </si>
  <si>
    <t>=NF($B225,"Shelf No.")</t>
  </si>
  <si>
    <t>=NF($B226,"Shelf No.")</t>
  </si>
  <si>
    <t>=NF($B227,"Shelf No.")</t>
  </si>
  <si>
    <t>=NF($B228,"Shelf No.")</t>
  </si>
  <si>
    <t>=NF($B229,"Shelf No.")</t>
  </si>
  <si>
    <t>=NF($B230,"Shelf No.")</t>
  </si>
  <si>
    <t>=NF($B231,"Shelf No.")</t>
  </si>
  <si>
    <t>=NF($B232,"Shelf No.")</t>
  </si>
  <si>
    <t>=NF($B233,"Shelf No.")</t>
  </si>
  <si>
    <t>=NF($B234,"Shelf No.")</t>
  </si>
  <si>
    <t>=NF($B235,"Shelf No.")</t>
  </si>
  <si>
    <t>=NF($B236,"Shelf No.")</t>
  </si>
  <si>
    <t>=NF($B237,"Shelf No.")</t>
  </si>
  <si>
    <t>=NF($B238,"Shelf No.")</t>
  </si>
  <si>
    <t>=NF($B239,"Shelf No.")</t>
  </si>
  <si>
    <t>=NF($B240,"Shelf No.")</t>
  </si>
  <si>
    <t>=NF($B241,"Shelf No.")</t>
  </si>
  <si>
    <t>=NF($B242,"Shelf No.")</t>
  </si>
  <si>
    <t>=NF($B243,"Shelf No.")</t>
  </si>
  <si>
    <t>=NF($B244,"Shelf No.")</t>
  </si>
  <si>
    <t>=NF($B245,"Shelf No.")</t>
  </si>
  <si>
    <t>=NF($B246,"Shelf No.")</t>
  </si>
  <si>
    <t>=NF($B247,"Shelf No.")</t>
  </si>
  <si>
    <t>=NF($B248,"Shelf No.")</t>
  </si>
  <si>
    <t>=NF($B249,"Shelf No.")</t>
  </si>
  <si>
    <t>=NF($B250,"Shelf No.")</t>
  </si>
  <si>
    <t>=NF($B251,"Shelf No.")</t>
  </si>
  <si>
    <t>=NF($B252,"Shelf No.")</t>
  </si>
  <si>
    <t>=NF($B253,"Shelf No.")</t>
  </si>
  <si>
    <t>=NF($B254,"Shelf No.")</t>
  </si>
  <si>
    <t>=NF($B255,"Shelf No.")</t>
  </si>
  <si>
    <t>=NF($B256,"Shelf No.")</t>
  </si>
  <si>
    <t>=NF($B257,"Shelf No.")</t>
  </si>
  <si>
    <t>=NF($B258,"Shelf No.")</t>
  </si>
  <si>
    <t>=NF($B259,"Shelf No.")</t>
  </si>
  <si>
    <t>=NF($B260,"Shelf No.")</t>
  </si>
  <si>
    <t>=NF($B261,"Shelf No.")</t>
  </si>
  <si>
    <t>=NF($B262,"Shelf No.")</t>
  </si>
  <si>
    <t>=NF($B263,"Shelf No.")</t>
  </si>
  <si>
    <t>=NF($B264,"Shelf No.")</t>
  </si>
  <si>
    <t>=NF($B265,"Shelf No.")</t>
  </si>
  <si>
    <t>=NF($B266,"Shelf No.")</t>
  </si>
  <si>
    <t>=NF($B267,"Shelf No.")</t>
  </si>
  <si>
    <t>=NF($B268,"Shelf No.")</t>
  </si>
  <si>
    <t>=NF($B269,"Shelf No.")</t>
  </si>
  <si>
    <t>=NF($B270,"Shelf No.")</t>
  </si>
  <si>
    <t>=NF($B271,"Shelf No.")</t>
  </si>
  <si>
    <t>=NF($B272,"Shelf No.")</t>
  </si>
  <si>
    <t>=NF($B273,"Shelf No.")</t>
  </si>
  <si>
    <t>=NF($B274,"Shelf No.")</t>
  </si>
  <si>
    <t>=NF($B275,"Shelf No.")</t>
  </si>
  <si>
    <t>=NF($B276,"Shelf No.")</t>
  </si>
  <si>
    <t>=NF($B277,"Shelf No.")</t>
  </si>
  <si>
    <t>=NF($B278,"Shelf No.")</t>
  </si>
  <si>
    <t>=NF($B279,"Shelf No.")</t>
  </si>
  <si>
    <t>=NF($B280,"Shelf No.")</t>
  </si>
  <si>
    <t>=NF($B281,"Shelf No.")</t>
  </si>
  <si>
    <t>=NF($B282,"Shelf No.")</t>
  </si>
  <si>
    <t>=NF($B283,"Shelf No.")</t>
  </si>
  <si>
    <t>=NF($B284,"Shelf No.")</t>
  </si>
  <si>
    <t>=NF($B285,"Shelf No.")</t>
  </si>
  <si>
    <t>=NF($B286,"Shelf No.")</t>
  </si>
  <si>
    <t>=NF($B287,"Shelf No.")</t>
  </si>
  <si>
    <t>=NF($B288,"Shelf No.")</t>
  </si>
  <si>
    <t>=NF($B289,"Shelf No.")</t>
  </si>
  <si>
    <t>=NF($B290,"Shelf No.")</t>
  </si>
  <si>
    <t>=NF($B291,"Shelf No.")</t>
  </si>
  <si>
    <t>=NF($B292,"Shelf No.")</t>
  </si>
  <si>
    <t>=NF($B293,"Shelf No.")</t>
  </si>
  <si>
    <t>=NF($B294,"Shelf No.")</t>
  </si>
  <si>
    <t>=NF($B295,"Shelf No.")</t>
  </si>
  <si>
    <t>=NF($B296,"Shelf No.")</t>
  </si>
  <si>
    <t>=NF($B297,"Shelf No.")</t>
  </si>
  <si>
    <t>=NF($B298,"Shelf No.")</t>
  </si>
  <si>
    <t>=NF($B299,"Shelf No.")</t>
  </si>
  <si>
    <t>=NF($B300,"Shelf No.")</t>
  </si>
  <si>
    <t>=NF($B301,"Shelf No.")</t>
  </si>
  <si>
    <t>=NF($B302,"Shelf No.")</t>
  </si>
  <si>
    <t>=NF($B303,"Shelf No.")</t>
  </si>
  <si>
    <t>=NF($B304,"Shelf No.")</t>
  </si>
  <si>
    <t>=NF($B305,"Shelf No.")</t>
  </si>
  <si>
    <t>=NF($B306,"Shelf No.")</t>
  </si>
  <si>
    <t>=NF($B307,"Shelf No.")</t>
  </si>
  <si>
    <t>=NF($B308,"Shelf No.")</t>
  </si>
  <si>
    <t>=NF($B309,"Shelf No.")</t>
  </si>
  <si>
    <t>=NF($B310,"Shelf No.")</t>
  </si>
  <si>
    <t>=NF($B311,"Shelf No.")</t>
  </si>
  <si>
    <t>=NF($B312,"Shelf No.")</t>
  </si>
  <si>
    <t>=NF($B313,"Shelf No.")</t>
  </si>
  <si>
    <t>=NF($B314,"Shelf No.")</t>
  </si>
  <si>
    <t>=NF($B315,"Shelf No.")</t>
  </si>
  <si>
    <t>=NF($B316,"Shelf No.")</t>
  </si>
  <si>
    <t>=NF($B317,"Shelf No.")</t>
  </si>
  <si>
    <t>=NF($B318,"Shelf No.")</t>
  </si>
  <si>
    <t>=NF($B319,"Shelf No.")</t>
  </si>
  <si>
    <t>=NF($B320,"Shelf No.")</t>
  </si>
  <si>
    <t>=NF($B321,"Shelf No.")</t>
  </si>
  <si>
    <t>=NF($B322,"Shelf No.")</t>
  </si>
  <si>
    <t>=NF($B323,"Shelf No.")</t>
  </si>
  <si>
    <t>=NF($B324,"Shelf No.")</t>
  </si>
  <si>
    <t>=NF($B325,"Shelf No.")</t>
  </si>
  <si>
    <t>=NF($B326,"Shelf No.")</t>
  </si>
  <si>
    <t>=NF($B327,"Shelf No.")</t>
  </si>
  <si>
    <t>=NF($B328,"Shelf No.")</t>
  </si>
  <si>
    <t>=NF($B329,"Shelf No.")</t>
  </si>
  <si>
    <t>=NF($B330,"Shelf No.")</t>
  </si>
  <si>
    <t>=NF($B331,"Shelf No.")</t>
  </si>
  <si>
    <t>=NF($B332,"Shelf No.")</t>
  </si>
  <si>
    <t>=NF($B333,"Shelf No.")</t>
  </si>
  <si>
    <t>=NF($B334,"Shelf No.")</t>
  </si>
  <si>
    <t>=NF($B335,"Shelf No.")</t>
  </si>
  <si>
    <t>=NF($B336,"Shelf No.")</t>
  </si>
  <si>
    <t>=NF($B337,"Shelf No.")</t>
  </si>
  <si>
    <t>=NF($B338,"Shelf No.")</t>
  </si>
  <si>
    <t>=NF($B339,"Shelf No.")</t>
  </si>
  <si>
    <t>=NF($B340,"Shelf No.")</t>
  </si>
  <si>
    <t>=NF($B341,"Shelf No.")</t>
  </si>
  <si>
    <t>=NF($B342,"Shelf No.")</t>
  </si>
  <si>
    <t>=NF($B343,"Shelf No.")</t>
  </si>
  <si>
    <t>=NF($B344,"Shelf No.")</t>
  </si>
  <si>
    <t>=NF($B345,"Shelf No.")</t>
  </si>
  <si>
    <t>=NF($B346,"Shelf No.")</t>
  </si>
  <si>
    <t>=NF($B347,"Shelf No.")</t>
  </si>
  <si>
    <t>=NF($B348,"Shelf No.")</t>
  </si>
  <si>
    <t>=NF($B349,"Shelf No.")</t>
  </si>
  <si>
    <t>=NF($B350,"Shelf No.")</t>
  </si>
  <si>
    <t>=NF($B351,"Shelf No.")</t>
  </si>
  <si>
    <t>=NF($B352,"Shelf No.")</t>
  </si>
  <si>
    <t>=NF($B353,"Shelf No.")</t>
  </si>
  <si>
    <t>=NF($B354,"Shelf No.")</t>
  </si>
  <si>
    <t>=NF($B355,"Shelf No.")</t>
  </si>
  <si>
    <t>=NF($B356,"Shelf No.")</t>
  </si>
  <si>
    <t>=NF($B357,"Shelf No.")</t>
  </si>
  <si>
    <t>=NF($B358,"Shelf No.")</t>
  </si>
  <si>
    <t>=NF($B359,"Shelf No.")</t>
  </si>
  <si>
    <t>=NF($B360,"Shelf No.")</t>
  </si>
  <si>
    <t>=NF($B361,"Shelf No.")</t>
  </si>
  <si>
    <t>=NF($B362,"Shelf No.")</t>
  </si>
  <si>
    <t>=NF($B363,"Shelf No.")</t>
  </si>
  <si>
    <t>=NF($B364,"Shelf No.")</t>
  </si>
  <si>
    <t>=NF($B365,"Shelf No.")</t>
  </si>
  <si>
    <t>=NF($B366,"Shelf No.")</t>
  </si>
  <si>
    <t>=NF($B367,"Shelf No.")</t>
  </si>
  <si>
    <t>=NF($B368,"Shelf No.")</t>
  </si>
  <si>
    <t>=NF($B369,"Shelf No.")</t>
  </si>
  <si>
    <t>=NF($B370,"Shelf No.")</t>
  </si>
  <si>
    <t>=NF($B371,"Shelf No.")</t>
  </si>
  <si>
    <t>=NF($B372,"Shelf No.")</t>
  </si>
  <si>
    <t>=NF($B373,"Shelf No.")</t>
  </si>
  <si>
    <t>=NF($B374,"Shelf No.")</t>
  </si>
  <si>
    <t>=NF($B375,"Shelf No.")</t>
  </si>
  <si>
    <t>=NF($B376,"Shelf No.")</t>
  </si>
  <si>
    <t>=NF($B377,"Shelf No.")</t>
  </si>
  <si>
    <t>=NF($B378,"Shelf No.")</t>
  </si>
  <si>
    <t>=NF($B379,"Shelf No.")</t>
  </si>
  <si>
    <t>=NF($B380,"Shelf No.")</t>
  </si>
  <si>
    <t>=NF($B381,"Shelf No.")</t>
  </si>
  <si>
    <t>=NF($B382,"Shelf No.")</t>
  </si>
  <si>
    <t>=NF($B383,"Shelf No.")</t>
  </si>
  <si>
    <t>=NF($B384,"Shelf No.")</t>
  </si>
  <si>
    <t>=NF($B385,"Shelf No.")</t>
  </si>
  <si>
    <t>=NF($B386,"Shelf No.")</t>
  </si>
  <si>
    <t>=NF($B387,"Shelf No.")</t>
  </si>
  <si>
    <t>=NF($B388,"Shelf No.")</t>
  </si>
  <si>
    <t>=NF($B389,"Shelf No.")</t>
  </si>
  <si>
    <t>=NF($B390,"Shelf No.")</t>
  </si>
  <si>
    <t>=NF($B391,"Shelf No.")</t>
  </si>
  <si>
    <t>=NF($B392,"Shelf No.")</t>
  </si>
  <si>
    <t>=NF($B393,"Shelf No.")</t>
  </si>
  <si>
    <t>=NF($B394,"Shelf No.")</t>
  </si>
  <si>
    <t>=NF($B395,"Shelf No.")</t>
  </si>
  <si>
    <t>=NF($B396,"Shelf No.")</t>
  </si>
  <si>
    <t>=NF($B397,"Shelf No.")</t>
  </si>
  <si>
    <t>=NF($B398,"Shelf No.")</t>
  </si>
  <si>
    <t>=NF($B399,"Shelf No.")</t>
  </si>
  <si>
    <t>=NF($B400,"Shelf No.")</t>
  </si>
  <si>
    <t>=NF($B401,"Shelf No.")</t>
  </si>
  <si>
    <t>=NF($B402,"Shelf No.")</t>
  </si>
  <si>
    <t>=NF($B403,"Shelf No.")</t>
  </si>
  <si>
    <t>=NF($B404,"Shelf No.")</t>
  </si>
  <si>
    <t>=NF($B405,"Shelf No.")</t>
  </si>
  <si>
    <t>=NF($B406,"Shelf No.")</t>
  </si>
  <si>
    <t>=NF($B407,"Shelf No.")</t>
  </si>
  <si>
    <t>=NF($B408,"Shelf No.")</t>
  </si>
  <si>
    <t>=NF($B409,"Shelf No.")</t>
  </si>
  <si>
    <t>=NF($B410,"Shelf No.")</t>
  </si>
  <si>
    <t>=NF($B411,"Shelf No.")</t>
  </si>
  <si>
    <t>=NF($B412,"Shelf No.")</t>
  </si>
  <si>
    <t>=NF($B413,"Shelf No.")</t>
  </si>
  <si>
    <t>=NF($B414,"Shelf No.")</t>
  </si>
  <si>
    <t>=NF($B415,"Shelf No.")</t>
  </si>
  <si>
    <t>=NF($B416,"Shelf No.")</t>
  </si>
  <si>
    <t>=NF($B417,"Shelf No.")</t>
  </si>
  <si>
    <t>=NF($B418,"Shelf No.")</t>
  </si>
  <si>
    <t>=NF($B419,"Shelf No.")</t>
  </si>
  <si>
    <t>=NF($B420,"Shelf No.")</t>
  </si>
  <si>
    <t>=NF($B421,"Shelf No.")</t>
  </si>
  <si>
    <t>=NF($B422,"Shelf No.")</t>
  </si>
  <si>
    <t>=NF($B423,"Shelf No.")</t>
  </si>
  <si>
    <t>=NF($B424,"Shelf No.")</t>
  </si>
  <si>
    <t>=NF($B425,"Shelf No.")</t>
  </si>
  <si>
    <t>=NF($B426,"Shelf No.")</t>
  </si>
  <si>
    <t>=NF($B427,"Shelf No.")</t>
  </si>
  <si>
    <t>=NF($B428,"Shelf No.")</t>
  </si>
  <si>
    <t>=NF($B429,"Shelf No.")</t>
  </si>
  <si>
    <t>=NF($B430,"Shelf No.")</t>
  </si>
  <si>
    <t>=NF($B431,"Shelf No.")</t>
  </si>
  <si>
    <t>=NF($B432,"Shelf No.")</t>
  </si>
  <si>
    <t>=NF($B433,"Shelf No.")</t>
  </si>
  <si>
    <t>=NF($B434,"Shelf No.")</t>
  </si>
  <si>
    <t>=NF($B435,"Shelf No.")</t>
  </si>
  <si>
    <t>=NF($B436,"Shelf No.")</t>
  </si>
  <si>
    <t>=NF($B437,"Shelf No.")</t>
  </si>
  <si>
    <t>=NF($B438,"Shelf No.")</t>
  </si>
  <si>
    <t>=NF($B439,"Shelf No.")</t>
  </si>
  <si>
    <t>=NF($B440,"Shelf No.")</t>
  </si>
  <si>
    <t>=NF($B441,"Shelf No.")</t>
  </si>
  <si>
    <t>=NF($B442,"Shelf No.")</t>
  </si>
  <si>
    <t>=NF($B443,"Shelf No.")</t>
  </si>
  <si>
    <t>=NF($B444,"Shelf No.")</t>
  </si>
  <si>
    <t>=NF($B445,"Shelf No.")</t>
  </si>
  <si>
    <t>=NF($B446,"Shelf No.")</t>
  </si>
  <si>
    <t>=NF($B447,"Shelf No.")</t>
  </si>
  <si>
    <t>=NF($B448,"Shelf No.")</t>
  </si>
  <si>
    <t>=NF($B449,"Shelf No.")</t>
  </si>
  <si>
    <t>=NF($B450,"Shelf No.")</t>
  </si>
  <si>
    <t>=NF($B451,"Shelf No.")</t>
  </si>
  <si>
    <t>=NF($B452,"Shelf No.")</t>
  </si>
  <si>
    <t>=NF($B453,"Shelf No.")</t>
  </si>
  <si>
    <t>=NF($B454,"Shelf No.")</t>
  </si>
  <si>
    <t>=NF($B455,"Shelf No.")</t>
  </si>
  <si>
    <t>=NF($B456,"Shelf No.")</t>
  </si>
  <si>
    <t>=NF($B457,"Shelf No.")</t>
  </si>
  <si>
    <t>=NF($B458,"Shelf No.")</t>
  </si>
  <si>
    <t>=NF($B459,"Shelf No.")</t>
  </si>
  <si>
    <t>=NF($B460,"Shelf No.")</t>
  </si>
  <si>
    <t>=NF($B461,"Shelf No.")</t>
  </si>
  <si>
    <t>=NF($B462,"Shelf No.")</t>
  </si>
  <si>
    <t>=NF($B463,"Shelf No.")</t>
  </si>
  <si>
    <t>=NF($B464,"Shelf No.")</t>
  </si>
  <si>
    <t>=NF($B465,"Shelf No.")</t>
  </si>
  <si>
    <t>=NF($B466,"Shelf No.")</t>
  </si>
  <si>
    <t>=NF($B467,"Shelf No.")</t>
  </si>
  <si>
    <t>=NF($B468,"Shelf No.")</t>
  </si>
  <si>
    <t>=NF($B469,"Shelf No.")</t>
  </si>
  <si>
    <t>=NF($B470,"Shelf No.")</t>
  </si>
  <si>
    <t>=NF($B471,"Shelf No.")</t>
  </si>
  <si>
    <t>=NF($B472,"Shelf No.")</t>
  </si>
  <si>
    <t>=NF($B473,"Shelf No.")</t>
  </si>
  <si>
    <t>=NF($B474,"Shelf No.")</t>
  </si>
  <si>
    <t>=NF($B475,"Shelf No.")</t>
  </si>
  <si>
    <t>=NF($B476,"Shelf No.")</t>
  </si>
  <si>
    <t>=NF($B477,"Shelf No.")</t>
  </si>
  <si>
    <t>=NF($B478,"Shelf No.")</t>
  </si>
  <si>
    <t>=NF($B479,"Shelf No.")</t>
  </si>
  <si>
    <t>=NF($B480,"Shelf No.")</t>
  </si>
  <si>
    <t>=NF($B481,"Shelf No.")</t>
  </si>
  <si>
    <t>=NF($B482,"Shelf No.")</t>
  </si>
  <si>
    <t>=NF($B483,"Shelf No.")</t>
  </si>
  <si>
    <t>=NF($B484,"Shelf No.")</t>
  </si>
  <si>
    <t>=NF($B485,"Shelf No.")</t>
  </si>
  <si>
    <t>=NF($B486,"Shelf No.")</t>
  </si>
  <si>
    <t>=NF($B487,"Shelf No.")</t>
  </si>
  <si>
    <t>=NF($B488,"Shelf No.")</t>
  </si>
  <si>
    <t>=NF($B489,"Shelf No.")</t>
  </si>
  <si>
    <t>=NF($B490,"Shelf No.")</t>
  </si>
  <si>
    <t>=NF($B491,"Shelf No.")</t>
  </si>
  <si>
    <t>=NF($B492,"Shelf No.")</t>
  </si>
  <si>
    <t>=NF($B493,"Shelf No.")</t>
  </si>
  <si>
    <t>=NF($B494,"Shelf No.")</t>
  </si>
  <si>
    <t>=NF($B495,"Shelf No.")</t>
  </si>
  <si>
    <t>=NF($B496,"Shelf No.")</t>
  </si>
  <si>
    <t>=NF($B497,"Shelf No.")</t>
  </si>
  <si>
    <t>=NF($B498,"Shelf No.")</t>
  </si>
  <si>
    <t>=NF($B499,"Shelf No.")</t>
  </si>
  <si>
    <t>=NF($B500,"Shelf No.")</t>
  </si>
  <si>
    <t>=NF($B501,"Shelf No.")</t>
  </si>
  <si>
    <t>=NF($B502,"Shelf No.")</t>
  </si>
  <si>
    <t>=NF($B503,"Shelf No.")</t>
  </si>
  <si>
    <t>=NF($B504,"Shelf No.")</t>
  </si>
  <si>
    <t>=NF($B505,"Shelf No.")</t>
  </si>
  <si>
    <t>=NF($B506,"Shelf No.")</t>
  </si>
  <si>
    <t>=NF($B507,"Shelf No.")</t>
  </si>
  <si>
    <t>=NF($B508,"Shelf No.")</t>
  </si>
  <si>
    <t>=NF($B509,"Shelf No.")</t>
  </si>
  <si>
    <t>=NF($B510,"Shelf No.")</t>
  </si>
  <si>
    <t>=NF($B511,"Shelf No.")</t>
  </si>
  <si>
    <t>=NF($B512,"Shelf No.")</t>
  </si>
  <si>
    <t>=NF($B513,"Shelf No.")</t>
  </si>
  <si>
    <t>=NF($B514,"Shelf No.")</t>
  </si>
  <si>
    <t>=NF($B515,"Shelf No.")</t>
  </si>
  <si>
    <t>=NF($B516,"Shelf No.")</t>
  </si>
  <si>
    <t>=NF($B517,"Shelf No.")</t>
  </si>
  <si>
    <t>=NF($B518,"Shelf No.")</t>
  </si>
  <si>
    <t>=NF($B519,"Shelf No.")</t>
  </si>
  <si>
    <t>=NF($B520,"Shelf No.")</t>
  </si>
  <si>
    <t>=NF($B521,"Shelf No.")</t>
  </si>
  <si>
    <t>=NF($B522,"Shelf No.")</t>
  </si>
  <si>
    <t>=NF($B523,"Shelf No.")</t>
  </si>
  <si>
    <t>=NF($B524,"Shelf No.")</t>
  </si>
  <si>
    <t>=NF($B525,"Shelf No.")</t>
  </si>
  <si>
    <t>=NF($B526,"Shelf No.")</t>
  </si>
  <si>
    <t>=NF($B527,"Shelf No.")</t>
  </si>
  <si>
    <t>=NF($B528,"Shelf No.")</t>
  </si>
  <si>
    <t>=NF($B529,"Shelf No.")</t>
  </si>
  <si>
    <t>=NF($B530,"Shelf No.")</t>
  </si>
  <si>
    <t>=NF($B531,"Shelf No.")</t>
  </si>
  <si>
    <t>=NF($B532,"Shelf No.")</t>
  </si>
  <si>
    <t>=NF($B533,"Shelf No.")</t>
  </si>
  <si>
    <t>=NF($B534,"Shelf No.")</t>
  </si>
  <si>
    <t>=NF($B535,"Shelf No.")</t>
  </si>
  <si>
    <t>=NF($B536,"Shelf No.")</t>
  </si>
  <si>
    <t>=NF($B537,"Shelf No.")</t>
  </si>
  <si>
    <t>=NF($B538,"Shelf No.")</t>
  </si>
  <si>
    <t>=NF($B539,"Shelf No.")</t>
  </si>
  <si>
    <t>=NF($B540,"Shelf No.")</t>
  </si>
  <si>
    <t>=NF($B541,"Shelf No.")</t>
  </si>
  <si>
    <t>=NF($B542,"Shelf No.")</t>
  </si>
  <si>
    <t>=NF($B543,"Shelf No.")</t>
  </si>
  <si>
    <t>=NF($B544,"Shelf No.")</t>
  </si>
  <si>
    <t>=NF($B545,"Shelf No.")</t>
  </si>
  <si>
    <t>=NF($B546,"Shelf No.")</t>
  </si>
  <si>
    <t>=NF($B547,"Shelf No.")</t>
  </si>
  <si>
    <t>=NF($B548,"Shelf No.")</t>
  </si>
  <si>
    <t>=NF($B549,"Shelf No.")</t>
  </si>
  <si>
    <t>=NF($B550,"Shelf No.")</t>
  </si>
  <si>
    <t>=NF($B551,"Shelf No.")</t>
  </si>
  <si>
    <t>=NF($B552,"Shelf No.")</t>
  </si>
  <si>
    <t>=NF($B553,"Shelf No.")</t>
  </si>
  <si>
    <t>=NF($B554,"Shelf No.")</t>
  </si>
  <si>
    <t>=NF($B555,"Shelf No.")</t>
  </si>
  <si>
    <t>=NF($B556,"Shelf No.")</t>
  </si>
  <si>
    <t>=NF($B557,"Shelf No.")</t>
  </si>
  <si>
    <t>=NF($B558,"Shelf No.")</t>
  </si>
  <si>
    <t>=NF($B559,"Shelf No.")</t>
  </si>
  <si>
    <t>=NF($B560,"Shelf No.")</t>
  </si>
  <si>
    <t>=NF($B561,"Shelf No.")</t>
  </si>
  <si>
    <t>=NF($B562,"Shelf No.")</t>
  </si>
  <si>
    <t>=NF($B563,"Shelf No.")</t>
  </si>
  <si>
    <t>=NF($B564,"Shelf No.")</t>
  </si>
  <si>
    <t>=NF($B565,"Shelf No.")</t>
  </si>
  <si>
    <t>=NF($B566,"Shelf No.")</t>
  </si>
  <si>
    <t>=NF($B567,"Shelf No.")</t>
  </si>
  <si>
    <t>=NF($B568,"Shelf No.")</t>
  </si>
  <si>
    <t>=NF($B569,"Shelf No.")</t>
  </si>
  <si>
    <t>=NF($B570,"Shelf No.")</t>
  </si>
  <si>
    <t>=NF($B571,"Shelf No.")</t>
  </si>
  <si>
    <t>=NF($B572,"Shelf No.")</t>
  </si>
  <si>
    <t>=NF($B573,"Shelf No.")</t>
  </si>
  <si>
    <t>=NF($B574,"Shelf No.")</t>
  </si>
  <si>
    <t>=NF($B575,"Shelf No.")</t>
  </si>
  <si>
    <t>=NF($B576,"Shelf No.")</t>
  </si>
  <si>
    <t>=NF($B577,"Shelf No.")</t>
  </si>
  <si>
    <t>=NF($B578,"Shelf No.")</t>
  </si>
  <si>
    <t>=NF($B579,"Shelf No.")</t>
  </si>
  <si>
    <t>=NF($B580,"Shelf No.")</t>
  </si>
  <si>
    <t>=NF($B581,"Shelf No.")</t>
  </si>
  <si>
    <t>=NF($B582,"Shelf No.")</t>
  </si>
  <si>
    <t>=NF($B583,"Shelf No.")</t>
  </si>
  <si>
    <t>=NF($B584,"Shelf No.")</t>
  </si>
  <si>
    <t>=NF($B585,"Shelf No.")</t>
  </si>
  <si>
    <t>=NF($B586,"Shelf No.")</t>
  </si>
  <si>
    <t>=NF($B587,"Shelf No.")</t>
  </si>
  <si>
    <t>=NF($B588,"Shelf No.")</t>
  </si>
  <si>
    <t>=NF($B589,"Shelf No.")</t>
  </si>
  <si>
    <t>=NF($B590,"Shelf No.")</t>
  </si>
  <si>
    <t>=NF($B591,"Shelf No.")</t>
  </si>
  <si>
    <t>=NF($B592,"Shelf No.")</t>
  </si>
  <si>
    <t>=NF($B593,"Shelf No.")</t>
  </si>
  <si>
    <t>=NF($B594,"Shelf No.")</t>
  </si>
  <si>
    <t>=NF($B595,"Shelf No.")</t>
  </si>
  <si>
    <t>=NF($B596,"Shelf No.")</t>
  </si>
  <si>
    <t>=NF($B597,"Shelf No.")</t>
  </si>
  <si>
    <t>=NF($B598,"Shelf No.")</t>
  </si>
  <si>
    <t>=NF($B599,"Shelf No.")</t>
  </si>
  <si>
    <t>=NF($B600,"Shelf No.")</t>
  </si>
  <si>
    <t>=NF($B601,"Shelf No.")</t>
  </si>
  <si>
    <t>=NF($B602,"Shelf No.")</t>
  </si>
  <si>
    <t>=NF($B603,"Shelf No.")</t>
  </si>
  <si>
    <t>=NF($B604,"Shelf No.")</t>
  </si>
  <si>
    <t>=NF($B605,"Shelf No.")</t>
  </si>
  <si>
    <t>=NF($B606,"Shelf No.")</t>
  </si>
  <si>
    <t>=NF($B607,"Shelf No.")</t>
  </si>
  <si>
    <t>=NF($B608,"Shelf No.")</t>
  </si>
  <si>
    <t>=NF($B609,"Shelf No.")</t>
  </si>
  <si>
    <t>=NF($B610,"Shelf No.")</t>
  </si>
  <si>
    <t>=NF($B611,"Shelf No.")</t>
  </si>
  <si>
    <t>=NF($B612,"Shelf No.")</t>
  </si>
  <si>
    <t>=NF($B613,"Shelf No.")</t>
  </si>
  <si>
    <t>=NF($B614,"Shelf No.")</t>
  </si>
  <si>
    <t>=NF($B615,"Shelf No.")</t>
  </si>
  <si>
    <t>=NF($B616,"Shelf No.")</t>
  </si>
  <si>
    <t>=NF($B617,"Shelf No.")</t>
  </si>
  <si>
    <t>=NF($B618,"Shelf No.")</t>
  </si>
  <si>
    <t>=NF($B619,"Shelf No.")</t>
  </si>
  <si>
    <t>=NF($B620,"Shelf No.")</t>
  </si>
  <si>
    <t>=NF($B621,"Shelf No.")</t>
  </si>
  <si>
    <t>=NF($B622,"Shelf No.")</t>
  </si>
  <si>
    <t>=NF($B623,"Shelf No.")</t>
  </si>
  <si>
    <t>=NF($B624,"Shelf No.")</t>
  </si>
  <si>
    <t>=NF($B625,"Shelf No.")</t>
  </si>
  <si>
    <t>=NF($B626,"Shelf No.")</t>
  </si>
  <si>
    <t>=NF($B627,"Shelf No.")</t>
  </si>
  <si>
    <t>=NF($B628,"Shelf No.")</t>
  </si>
  <si>
    <t>=NF($B629,"Shelf No.")</t>
  </si>
  <si>
    <t>=NF($B630,"Shelf No.")</t>
  </si>
  <si>
    <t>=NF($B631,"Shelf No.")</t>
  </si>
  <si>
    <t>=NF($B632,"Shelf No.")</t>
  </si>
  <si>
    <t>=NF($B633,"Shelf No.")</t>
  </si>
  <si>
    <t>=NF($B634,"Shelf No.")</t>
  </si>
  <si>
    <t>=NF($B635,"Shelf No.")</t>
  </si>
  <si>
    <t>=NF($B636,"Shelf No.")</t>
  </si>
  <si>
    <t>=NF($B637,"Shelf No.")</t>
  </si>
  <si>
    <t>=NF($B638,"Shelf No.")</t>
  </si>
  <si>
    <t>=NF($B639,"Shelf No.")</t>
  </si>
  <si>
    <t>=NF($B640,"Shelf No.")</t>
  </si>
  <si>
    <t>=NF($B641,"Shelf No.")</t>
  </si>
  <si>
    <t>=NF($B642,"Shelf No.")</t>
  </si>
  <si>
    <t>=NF($B643,"Shelf No.")</t>
  </si>
  <si>
    <t>=NF($B644,"Shelf No.")</t>
  </si>
  <si>
    <t>=NF($B645,"Shelf No.")</t>
  </si>
  <si>
    <t>=NF($B646,"Shelf No.")</t>
  </si>
  <si>
    <t>=NF($B647,"Shelf No.")</t>
  </si>
  <si>
    <t>=NF($B648,"Shelf No.")</t>
  </si>
  <si>
    <t>=NF($B649,"Shelf No.")</t>
  </si>
  <si>
    <t>=NF($B650,"Shelf No.")</t>
  </si>
  <si>
    <t>=NF($B651,"Shelf No.")</t>
  </si>
  <si>
    <t>=NF($B652,"Shelf No.")</t>
  </si>
  <si>
    <t>=NF($B653,"Shelf No.")</t>
  </si>
  <si>
    <t>=NF($B654,"Shelf No.")</t>
  </si>
  <si>
    <t>=NF($B655,"Shelf No.")</t>
  </si>
  <si>
    <t>=NF($B656,"Shelf No.")</t>
  </si>
  <si>
    <t>=NF($B657,"Shelf No.")</t>
  </si>
  <si>
    <t>=NF($B658,"Shelf No.")</t>
  </si>
  <si>
    <t>=NF($B659,"Shelf No.")</t>
  </si>
  <si>
    <t>=NF($B660,"Shelf No.")</t>
  </si>
  <si>
    <t>=NF($B661,"Shelf No.")</t>
  </si>
  <si>
    <t>=NF($B662,"Shelf No.")</t>
  </si>
  <si>
    <t>=NF($B663,"Shelf No.")</t>
  </si>
  <si>
    <t>=NF($B664,"Shelf No.")</t>
  </si>
  <si>
    <t>=NF($B665,"Shelf No.")</t>
  </si>
  <si>
    <t>=NF($B666,"Shelf No.")</t>
  </si>
  <si>
    <t>=NF($B667,"Shelf No.")</t>
  </si>
  <si>
    <t>=NF($B668,"Shelf No.")</t>
  </si>
  <si>
    <t>=NF($B669,"Shelf No.")</t>
  </si>
  <si>
    <t>=NF($B670,"Shelf No.")</t>
  </si>
  <si>
    <t>=NF($B671,"Shelf No.")</t>
  </si>
  <si>
    <t>=NF($B672,"Shelf No.")</t>
  </si>
  <si>
    <t>=NF($B673,"Shelf No.")</t>
  </si>
  <si>
    <t>=NF($B674,"Shelf No.")</t>
  </si>
  <si>
    <t>=NF($B675,"Shelf No.")</t>
  </si>
  <si>
    <t>=NF($B676,"Shelf No.")</t>
  </si>
  <si>
    <t>=NF($B677,"Shelf No.")</t>
  </si>
  <si>
    <t>=NF($B678,"Shelf No.")</t>
  </si>
  <si>
    <t>=NF($B679,"Shelf No.")</t>
  </si>
  <si>
    <t>=NF($B680,"Shelf No.")</t>
  </si>
  <si>
    <t>=NF($B681,"Shelf No.")</t>
  </si>
  <si>
    <t>=NF($B682,"Shelf No.")</t>
  </si>
  <si>
    <t>=NF($B683,"Shelf No.")</t>
  </si>
  <si>
    <t>=NF($B684,"Shelf No.")</t>
  </si>
  <si>
    <t>=NF($B685,"Shelf No.")</t>
  </si>
  <si>
    <t>=NF($B686,"Shelf No.")</t>
  </si>
  <si>
    <t>=NF($B687,"Shelf No.")</t>
  </si>
  <si>
    <t>=NF($B688,"Shelf No.")</t>
  </si>
  <si>
    <t>=NF($B689,"Shelf No.")</t>
  </si>
  <si>
    <t>=NF($B690,"Shelf No.")</t>
  </si>
  <si>
    <t>=NF($B691,"Shelf No.")</t>
  </si>
  <si>
    <t>=NF($B692,"Shelf No.")</t>
  </si>
  <si>
    <t>=NF($B693,"Shelf No.")</t>
  </si>
  <si>
    <t>=NF($B694,"Shelf No.")</t>
  </si>
  <si>
    <t>=NF($B695,"Shelf No.")</t>
  </si>
  <si>
    <t>=NF($B696,"Shelf No.")</t>
  </si>
  <si>
    <t>=NF($B697,"Shelf No.")</t>
  </si>
  <si>
    <t>=NF($B698,"Shelf No.")</t>
  </si>
  <si>
    <t>=NF($B699,"Shelf No.")</t>
  </si>
  <si>
    <t>=NF($B700,"Shelf No.")</t>
  </si>
  <si>
    <t>=NF($B701,"Shelf No.")</t>
  </si>
  <si>
    <t>=NF($B702,"Shelf No.")</t>
  </si>
  <si>
    <t>=NF($B703,"Shelf No.")</t>
  </si>
  <si>
    <t>=NF($B704,"Shelf No.")</t>
  </si>
  <si>
    <t>=NF($B705,"Shelf No.")</t>
  </si>
  <si>
    <t>=NF($B706,"Shelf No.")</t>
  </si>
  <si>
    <t>=NF($B707,"Shelf No.")</t>
  </si>
  <si>
    <t>=NF($B708,"Shelf No.")</t>
  </si>
  <si>
    <t>=NF($B709,"Shelf No.")</t>
  </si>
  <si>
    <t>=NF($B710,"Shelf No.")</t>
  </si>
  <si>
    <t>=NF($B711,"Shelf No.")</t>
  </si>
  <si>
    <t>=NF($B712,"Shelf No.")</t>
  </si>
  <si>
    <t>=NF($B713,"Shelf No.")</t>
  </si>
  <si>
    <t>=NF($B714,"Shelf No.")</t>
  </si>
  <si>
    <t>=NF($B715,"Shelf No.")</t>
  </si>
  <si>
    <t>=NF($B716,"Shelf No.")</t>
  </si>
  <si>
    <t>=NF($B717,"Shelf No.")</t>
  </si>
  <si>
    <t>=NF($B718,"Shelf No.")</t>
  </si>
  <si>
    <t>=NF($B719,"Shelf No.")</t>
  </si>
  <si>
    <t>=NF($B720,"Shelf No.")</t>
  </si>
  <si>
    <t>=NF($B721,"Shelf No.")</t>
  </si>
  <si>
    <t>=NF($B722,"Shelf No.")</t>
  </si>
  <si>
    <t>=NF($B723,"Shelf No.")</t>
  </si>
  <si>
    <t>=NF($B724,"Shelf No.")</t>
  </si>
  <si>
    <t>=NF($B725,"Shelf No.")</t>
  </si>
  <si>
    <t>=NF($B726,"Shelf No.")</t>
  </si>
  <si>
    <t>=NF($B727,"Shelf No.")</t>
  </si>
  <si>
    <t>=NF($B728,"Shelf No.")</t>
  </si>
  <si>
    <t>=NF($B729,"Shelf No.")</t>
  </si>
  <si>
    <t>=NF($B730,"Shelf No.")</t>
  </si>
  <si>
    <t>=NF($B731,"Shelf No.")</t>
  </si>
  <si>
    <t>=NF($B732,"Shelf No.")</t>
  </si>
  <si>
    <t>=NF($B733,"Shelf No.")</t>
  </si>
  <si>
    <t>=NF($B734,"Shelf No.")</t>
  </si>
  <si>
    <t>=NF($B735,"Shelf No.")</t>
  </si>
  <si>
    <t>=NF($B736,"Shelf No.")</t>
  </si>
  <si>
    <t>=NF($B737,"Shelf No.")</t>
  </si>
  <si>
    <t>=NF($B738,"Shelf No.")</t>
  </si>
  <si>
    <t>=NF($B739,"Shelf No.")</t>
  </si>
  <si>
    <t>=NF($B740,"Shelf No.")</t>
  </si>
  <si>
    <t>=NF($B741,"Shelf No.")</t>
  </si>
  <si>
    <t>=NF($B742,"Shelf No.")</t>
  </si>
  <si>
    <t>=NF($B743,"Shelf No.")</t>
  </si>
  <si>
    <t>=NF($B744,"Shelf No.")</t>
  </si>
  <si>
    <t>=NF($B745,"Shelf No.")</t>
  </si>
  <si>
    <t>=NF($B746,"Shelf No.")</t>
  </si>
  <si>
    <t>=NF($B747,"Shelf No.")</t>
  </si>
  <si>
    <t>=NF($B748,"Shelf No.")</t>
  </si>
  <si>
    <t>=NF($B749,"Shelf No.")</t>
  </si>
  <si>
    <t>=NF($B750,"Shelf No.")</t>
  </si>
  <si>
    <t>=NF($B751,"Shelf No.")</t>
  </si>
  <si>
    <t>=NF($B752,"Shelf No.")</t>
  </si>
  <si>
    <t>=NF($B753,"Shelf No.")</t>
  </si>
  <si>
    <t>=NF($B754,"Shelf No.")</t>
  </si>
  <si>
    <t>=NF($B755,"Shelf No.")</t>
  </si>
  <si>
    <t>=NF($B756,"Shelf No.")</t>
  </si>
  <si>
    <t>=NF($B757,"Shelf No.")</t>
  </si>
  <si>
    <t>=NF($B758,"Shelf No.")</t>
  </si>
  <si>
    <t>=NF($B759,"Shelf No.")</t>
  </si>
  <si>
    <t>=NF($B760,"Shelf No.")</t>
  </si>
  <si>
    <t>=NF($B761,"Shelf No.")</t>
  </si>
  <si>
    <t>=NF($B762,"Shelf No.")</t>
  </si>
  <si>
    <t>=NF($B763,"Shelf No.")</t>
  </si>
  <si>
    <t>=NF($B764,"Shelf No.")</t>
  </si>
  <si>
    <t>=NF($B765,"Shelf No.")</t>
  </si>
  <si>
    <t>=NF($B766,"Shelf No.")</t>
  </si>
  <si>
    <t>=NF($B767,"Shelf No.")</t>
  </si>
  <si>
    <t>=NF($B768,"Shelf No.")</t>
  </si>
  <si>
    <t>=NF($B769,"Shelf No.")</t>
  </si>
  <si>
    <t>=NF($B770,"Shelf No.")</t>
  </si>
  <si>
    <t>=NF($B771,"Shelf No.")</t>
  </si>
  <si>
    <t>=NF($B772,"Shelf No.")</t>
  </si>
  <si>
    <t>=NF($B773,"Shelf No.")</t>
  </si>
  <si>
    <t>=NF($B774,"Shelf No.")</t>
  </si>
  <si>
    <t>=NF($B775,"Shelf No.")</t>
  </si>
  <si>
    <t>=NF($B776,"Shelf No.")</t>
  </si>
  <si>
    <t>=NF($B777,"Shelf No.")</t>
  </si>
  <si>
    <t>=NF($B778,"Shelf No.")</t>
  </si>
  <si>
    <t>=NF($B779,"Shelf No.")</t>
  </si>
  <si>
    <t>=NF($B780,"Shelf No.")</t>
  </si>
  <si>
    <t>=NF($B781,"Shelf No.")</t>
  </si>
  <si>
    <t>=NF($B782,"Shelf No.")</t>
  </si>
  <si>
    <t>=NF($B783,"Shelf No.")</t>
  </si>
  <si>
    <t>=NF($B784,"Shelf No.")</t>
  </si>
  <si>
    <t>=NF($B785,"Shelf No.")</t>
  </si>
  <si>
    <t>=NF($B786,"Shelf No.")</t>
  </si>
  <si>
    <t>=NF($B787,"Shelf No.")</t>
  </si>
  <si>
    <t>=NF($B788,"Shelf No.")</t>
  </si>
  <si>
    <t>=NF($B789,"Shelf No.")</t>
  </si>
  <si>
    <t>=NF($B790,"Shelf No.")</t>
  </si>
  <si>
    <t>=NF($B791,"Shelf No.")</t>
  </si>
  <si>
    <t>=NF($B792,"Shelf No.")</t>
  </si>
  <si>
    <t>=NF($B793,"Shelf No.")</t>
  </si>
  <si>
    <t>=NF($B794,"Shelf No.")</t>
  </si>
  <si>
    <t>=NF($B795,"Shelf No.")</t>
  </si>
  <si>
    <t>=NF($B796,"Shelf No.")</t>
  </si>
  <si>
    <t>=NF($B797,"Shelf No.")</t>
  </si>
  <si>
    <t>=NF($B798,"Shelf No.")</t>
  </si>
  <si>
    <t>=NF($B799,"Shelf No.")</t>
  </si>
  <si>
    <t>=NF($B800,"Shelf No.")</t>
  </si>
  <si>
    <t>=NF($B801,"Shelf No.")</t>
  </si>
  <si>
    <t>=NF($B802,"Shelf No.")</t>
  </si>
  <si>
    <t>=NF($B803,"Shelf No.")</t>
  </si>
  <si>
    <t>=NF($B804,"Shelf No.")</t>
  </si>
  <si>
    <t>=NF($B805,"Shelf No.")</t>
  </si>
  <si>
    <t>=NF($B806,"Shelf No.")</t>
  </si>
  <si>
    <t>=NF($B807,"Shelf No.")</t>
  </si>
  <si>
    <t>=NF($B808,"Shelf No.")</t>
  </si>
  <si>
    <t>=NF($B809,"Shelf No.")</t>
  </si>
  <si>
    <t>=NF($B810,"Shelf No.")</t>
  </si>
  <si>
    <t>=NF($B811,"Shelf No.")</t>
  </si>
  <si>
    <t>=NF($B812,"Shelf No.")</t>
  </si>
  <si>
    <t>=NF($B813,"Shelf No.")</t>
  </si>
  <si>
    <t>=NF($B814,"Shelf No.")</t>
  </si>
  <si>
    <t>=NF($B815,"Shelf No.")</t>
  </si>
  <si>
    <t>=NF($B816,"Shelf No.")</t>
  </si>
  <si>
    <t>=NF($B817,"Shelf No.")</t>
  </si>
  <si>
    <t>=NF($B818,"Shelf No.")</t>
  </si>
  <si>
    <t>=NF($B819,"Shelf No.")</t>
  </si>
  <si>
    <t>=NF($B820,"Shelf No.")</t>
  </si>
  <si>
    <t>=NF($B821,"Shelf No.")</t>
  </si>
  <si>
    <t>=NF($B822,"Shelf No.")</t>
  </si>
  <si>
    <t>=NF($B823,"Shelf No.")</t>
  </si>
  <si>
    <t>=NF($B824,"Shelf No.")</t>
  </si>
  <si>
    <t>=NF($B825,"Shelf No.")</t>
  </si>
  <si>
    <t>=NF($B826,"Shelf No.")</t>
  </si>
  <si>
    <t>=NF($B827,"Shelf No.")</t>
  </si>
  <si>
    <t>=NF($B828,"Shelf No.")</t>
  </si>
  <si>
    <t>=NF($B829,"Shelf No.")</t>
  </si>
  <si>
    <t>=NF($B830,"Shelf No.")</t>
  </si>
  <si>
    <t>=NF($B831,"Shelf No.")</t>
  </si>
  <si>
    <t>=NF($B832,"Shelf No.")</t>
  </si>
  <si>
    <t>=NF($B833,"Shelf No.")</t>
  </si>
  <si>
    <t>=NF($B834,"Shelf No.")</t>
  </si>
  <si>
    <t>=NF($B835,"Shelf No.")</t>
  </si>
  <si>
    <t>=NF($B836,"Shelf No.")</t>
  </si>
  <si>
    <t>=NF($B837,"Shelf No.")</t>
  </si>
  <si>
    <t>=NF($B838,"Shelf No.")</t>
  </si>
  <si>
    <t>=NF($B839,"Shelf No.")</t>
  </si>
  <si>
    <t>=NF($B840,"Shelf No.")</t>
  </si>
  <si>
    <t>=NF($B841,"Shelf No.")</t>
  </si>
  <si>
    <t>=NF($B842,"Shelf No.")</t>
  </si>
  <si>
    <t>=NF($B843,"Shelf No.")</t>
  </si>
  <si>
    <t>=NF($B844,"Shelf No.")</t>
  </si>
  <si>
    <t>=NF($B845,"Shelf No.")</t>
  </si>
  <si>
    <t>=NF($B846,"Shelf No.")</t>
  </si>
  <si>
    <t>=NF($B847,"Shelf No.")</t>
  </si>
  <si>
    <t>=NF($B848,"Shelf No.")</t>
  </si>
  <si>
    <t>=NF($B849,"Shelf No.")</t>
  </si>
  <si>
    <t>=NF($B850,"Shelf No.")</t>
  </si>
  <si>
    <t>=NF($B851,"Shelf No.")</t>
  </si>
  <si>
    <t>=NF($B852,"Shelf No.")</t>
  </si>
  <si>
    <t>=NF($B853,"Shelf No.")</t>
  </si>
  <si>
    <t>=NF($B854,"Shelf No.")</t>
  </si>
  <si>
    <t>=NF($B855,"Shelf No.")</t>
  </si>
  <si>
    <t>=NF($B856,"Shelf No.")</t>
  </si>
  <si>
    <t>=NF($B857,"Shelf No.")</t>
  </si>
  <si>
    <t>=NF($B858,"Shelf No.")</t>
  </si>
  <si>
    <t>=NF($B859,"Shelf No.")</t>
  </si>
  <si>
    <t>=NF($B860,"Shelf No.")</t>
  </si>
  <si>
    <t>=NF($B861,"Shelf No.")</t>
  </si>
  <si>
    <t>=NF($B862,"Shelf No.")</t>
  </si>
  <si>
    <t>=NF($B863,"Shelf No.")</t>
  </si>
  <si>
    <t>=NF($B864,"Shelf No.")</t>
  </si>
  <si>
    <t>=NF($B865,"Shelf No.")</t>
  </si>
  <si>
    <t>=NF($B866,"Shelf No.")</t>
  </si>
  <si>
    <t>=NF($B867,"Shelf No.")</t>
  </si>
  <si>
    <t>=NF($B868,"Shelf No.")</t>
  </si>
  <si>
    <t>=NF($B869,"Shelf No.")</t>
  </si>
  <si>
    <t>=NF($B870,"Shelf No.")</t>
  </si>
  <si>
    <t>=NF($B871,"Shelf No.")</t>
  </si>
  <si>
    <t>=NF($B872,"Shelf No.")</t>
  </si>
  <si>
    <t>=NF($B873,"Shelf No.")</t>
  </si>
  <si>
    <t>=NF($B874,"Shelf No.")</t>
  </si>
  <si>
    <t>=NF($B875,"Shelf No.")</t>
  </si>
  <si>
    <t>=NF($B876,"Shelf No.")</t>
  </si>
  <si>
    <t>=NF($B877,"Shelf No.")</t>
  </si>
  <si>
    <t>=NF($B878,"Shelf No.")</t>
  </si>
  <si>
    <t>=NF($B879,"Shelf No.")</t>
  </si>
  <si>
    <t>=NF($B880,"Shelf No.")</t>
  </si>
  <si>
    <t>=NF($B881,"Shelf No.")</t>
  </si>
  <si>
    <t>=NF($B882,"Shelf No.")</t>
  </si>
  <si>
    <t>=NF($B883,"Shelf No.")</t>
  </si>
  <si>
    <t>=NF($B884,"Shelf No.")</t>
  </si>
  <si>
    <t>=NF($B885,"Shelf No.")</t>
  </si>
  <si>
    <t>=NF($B886,"Shelf No.")</t>
  </si>
  <si>
    <t>=NF($B887,"Shelf No.")</t>
  </si>
  <si>
    <t>=NF($B888,"Shelf No.")</t>
  </si>
  <si>
    <t>=NF($B889,"Shelf No.")</t>
  </si>
  <si>
    <t>=NF($B890,"Shelf No.")</t>
  </si>
  <si>
    <t>=NF($B891,"Shelf No.")</t>
  </si>
  <si>
    <t>=NF($B892,"Shelf No.")</t>
  </si>
  <si>
    <t>=NF($B893,"Shelf No.")</t>
  </si>
  <si>
    <t>=NF($B894,"Shelf No.")</t>
  </si>
  <si>
    <t>=NF($B895,"Shelf No.")</t>
  </si>
  <si>
    <t>=NF($B896,"Shelf No.")</t>
  </si>
  <si>
    <t>=NF($B897,"Shelf No.")</t>
  </si>
  <si>
    <t>=NF($B898,"Shelf No.")</t>
  </si>
  <si>
    <t>=NF($B899,"Shelf No.")</t>
  </si>
  <si>
    <t>=NF($B900,"Shelf No.")</t>
  </si>
  <si>
    <t>=NF($B901,"Shelf No.")</t>
  </si>
  <si>
    <t>=NF($B902,"Shelf No.")</t>
  </si>
  <si>
    <t>=NF($B903,"Shelf No.")</t>
  </si>
  <si>
    <t>=NF($B904,"Shelf No.")</t>
  </si>
  <si>
    <t>=NF($B905,"Shelf No.")</t>
  </si>
  <si>
    <t>=NF($B906,"Shelf No.")</t>
  </si>
  <si>
    <t>=NF($B907,"Shelf No.")</t>
  </si>
  <si>
    <t>=NF($B908,"Shelf No.")</t>
  </si>
  <si>
    <t>=NF($B909,"Shelf No.")</t>
  </si>
  <si>
    <t>=NF($B910,"Shelf No.")</t>
  </si>
  <si>
    <t>=NF($B911,"Shelf No.")</t>
  </si>
  <si>
    <t>=NF($B912,"Shelf No.")</t>
  </si>
  <si>
    <t>=NF($B913,"Shelf No.")</t>
  </si>
  <si>
    <t>=NF($B914,"Shelf No.")</t>
  </si>
  <si>
    <t>=NF($B915,"Shelf No.")</t>
  </si>
  <si>
    <t>=NF($B916,"Shelf No.")</t>
  </si>
  <si>
    <t>=NF($B917,"Shelf No.")</t>
  </si>
  <si>
    <t>=NF($B918,"Shelf No.")</t>
  </si>
  <si>
    <t>=NF($B919,"Shelf No.")</t>
  </si>
  <si>
    <t>=NF($B920,"Shelf No.")</t>
  </si>
  <si>
    <t>=NF($B921,"Shelf No.")</t>
  </si>
  <si>
    <t>=NF($B922,"Shelf No.")</t>
  </si>
  <si>
    <t>=NF($B923,"Shelf No.")</t>
  </si>
  <si>
    <t>=NF($B924,"Shelf No.")</t>
  </si>
  <si>
    <t>=NF($B925,"Shelf No.")</t>
  </si>
  <si>
    <t>=NF($B926,"Shelf No.")</t>
  </si>
  <si>
    <t>=NF($B927,"Shelf No.")</t>
  </si>
  <si>
    <t>=NF($B928,"Shelf No.")</t>
  </si>
  <si>
    <t>=NF($B929,"Shelf No.")</t>
  </si>
  <si>
    <t>=NF($B930,"Shelf No.")</t>
  </si>
  <si>
    <t>=NF($B931,"Shelf No.")</t>
  </si>
  <si>
    <t>=NF($B932,"Shelf No.")</t>
  </si>
  <si>
    <t>=NF($B933,"Shelf No.")</t>
  </si>
  <si>
    <t>=NF($B934,"Shelf No.")</t>
  </si>
  <si>
    <t>=NF($B935,"Shelf No.")</t>
  </si>
  <si>
    <t>=NF($B936,"Shelf No.")</t>
  </si>
  <si>
    <t>=NF($B937,"Shelf No.")</t>
  </si>
  <si>
    <t>=NF($B938,"Shelf No.")</t>
  </si>
  <si>
    <t>=NF($B939,"Shelf No.")</t>
  </si>
  <si>
    <t>=NF($B940,"Shelf No.")</t>
  </si>
  <si>
    <t>=NF($B941,"Shelf No.")</t>
  </si>
  <si>
    <t>=NF($B942,"Shelf No.")</t>
  </si>
  <si>
    <t>=NF($B943,"Shelf No.")</t>
  </si>
  <si>
    <t>=NF($B944,"Shelf No.")</t>
  </si>
  <si>
    <t>=NF($B945,"Shelf No.")</t>
  </si>
  <si>
    <t>=NF($B946,"Shelf No.")</t>
  </si>
  <si>
    <t>=NF($B947,"Shelf No.")</t>
  </si>
  <si>
    <t>=NF($B948,"Shelf No.")</t>
  </si>
  <si>
    <t>=NF($B949,"Shelf No.")</t>
  </si>
  <si>
    <t>=NF($B950,"Shelf No.")</t>
  </si>
  <si>
    <t>=NF($B951,"Shelf No.")</t>
  </si>
  <si>
    <t>=NF($B952,"Shelf No.")</t>
  </si>
  <si>
    <t>=NF($B953,"Shelf No.")</t>
  </si>
  <si>
    <t>=NF($B954,"Shelf No.")</t>
  </si>
  <si>
    <t>=NF($B955,"Shelf No.")</t>
  </si>
  <si>
    <t>=NF($B956,"Shelf No.")</t>
  </si>
  <si>
    <t>=NF($B957,"Shelf No.")</t>
  </si>
  <si>
    <t>=NF($B958,"Shelf No.")</t>
  </si>
  <si>
    <t>=NF($B959,"Shelf No.")</t>
  </si>
  <si>
    <t>=NF($B960,"Shelf No.")</t>
  </si>
  <si>
    <t>=NF($B961,"Shelf No.")</t>
  </si>
  <si>
    <t>=NF($B962,"Shelf No.")</t>
  </si>
  <si>
    <t>=NF($B963,"Shelf No.")</t>
  </si>
  <si>
    <t>=NF($B964,"Shelf No.")</t>
  </si>
  <si>
    <t>=NF($B965,"Shelf No.")</t>
  </si>
  <si>
    <t>=NF($B966,"Shelf No.")</t>
  </si>
  <si>
    <t>=NF($B967,"Shelf No.")</t>
  </si>
  <si>
    <t>=NF($B968,"Shelf No.")</t>
  </si>
  <si>
    <t>=NF($B969,"Shelf No.")</t>
  </si>
  <si>
    <t>=NF($B970,"Shelf No.")</t>
  </si>
  <si>
    <t>=NF($B971,"Shelf No.")</t>
  </si>
  <si>
    <t>=NF($B972,"Shelf No.")</t>
  </si>
  <si>
    <t>=NF($B973,"Shelf No.")</t>
  </si>
  <si>
    <t>=NF($B974,"Shelf No.")</t>
  </si>
  <si>
    <t>=NF($B975,"Shelf No.")</t>
  </si>
  <si>
    <t>=NF($B976,"Shelf No.")</t>
  </si>
  <si>
    <t>=NF($B977,"Shelf No.")</t>
  </si>
  <si>
    <t>=NF($B978,"Shelf No.")</t>
  </si>
  <si>
    <t>=NF($B979,"Shelf No.")</t>
  </si>
  <si>
    <t>=NF($B980,"Shelf No.")</t>
  </si>
  <si>
    <t>=NF($B981,"Shelf No.")</t>
  </si>
  <si>
    <t>=NF($B982,"Shelf No.")</t>
  </si>
  <si>
    <t>=NF($B983,"Shelf No.")</t>
  </si>
  <si>
    <t>=NF($B984,"Shelf No.")</t>
  </si>
  <si>
    <t>=NF($B985,"Shelf No.")</t>
  </si>
  <si>
    <t>=NF($B986,"Shelf No.")</t>
  </si>
  <si>
    <t>=NF($B987,"Shelf No.")</t>
  </si>
  <si>
    <t>=NF($B988,"Shelf No.")</t>
  </si>
  <si>
    <t>=NF($B989,"Shelf No.")</t>
  </si>
  <si>
    <t>=NF($B990,"Shelf No.")</t>
  </si>
  <si>
    <t>=NF($B991,"Shelf No.")</t>
  </si>
  <si>
    <t>=NF($B992,"Shelf No.")</t>
  </si>
  <si>
    <t>=NF($B993,"Shelf No.")</t>
  </si>
  <si>
    <t>=NF($B994,"Shelf No.")</t>
  </si>
  <si>
    <t>=NF($B995,"Shelf No.")</t>
  </si>
  <si>
    <t>=NF($B996,"Shelf No.")</t>
  </si>
  <si>
    <t>=NF($B997,"Shelf No.")</t>
  </si>
  <si>
    <t>=NF($B998,"Shelf No.")</t>
  </si>
  <si>
    <t>=NF($B999,"Shelf No.")</t>
  </si>
  <si>
    <t>=NF($B1000,"Shelf No.")</t>
  </si>
  <si>
    <t>=NF($B1001,"Shelf No.")</t>
  </si>
  <si>
    <t>=NF($B1002,"Shelf No.")</t>
  </si>
  <si>
    <t>=NF($B1003,"Shelf No.")</t>
  </si>
  <si>
    <t>=NF($B1004,"Shelf No.")</t>
  </si>
  <si>
    <t>=NF($B1005,"Shelf No.")</t>
  </si>
  <si>
    <t>=NF($B1006,"Shelf No.")</t>
  </si>
  <si>
    <t>=NF($B1007,"Shelf No.")</t>
  </si>
  <si>
    <t>=NF($B1008,"Shelf No.")</t>
  </si>
  <si>
    <t>=NF($B1009,"Shelf No.")</t>
  </si>
  <si>
    <t>=NF($B1010,"Shelf No.")</t>
  </si>
  <si>
    <t>=NF($B1011,"Shelf No.")</t>
  </si>
  <si>
    <t>=NF($B1012,"Shelf No.")</t>
  </si>
  <si>
    <t>=NF($B1013,"Shelf No.")</t>
  </si>
  <si>
    <t>=NF($B1014,"Shelf No.")</t>
  </si>
  <si>
    <t>=NF($B1015,"Shelf No.")</t>
  </si>
  <si>
    <t>=NF($B1016,"Shelf No.")</t>
  </si>
  <si>
    <t>=NF($B1017,"Shelf No.")</t>
  </si>
  <si>
    <t>=NF($B1018,"Shelf No.")</t>
  </si>
  <si>
    <t>=NF($B1019,"Shelf No.")</t>
  </si>
  <si>
    <t>=NF($B1020,"Shelf No.")</t>
  </si>
  <si>
    <t>=NF($B1021,"Shelf No.")</t>
  </si>
  <si>
    <t>=NF($B1022,"Shelf No.")</t>
  </si>
  <si>
    <t>=NF($B1023,"Shelf No.")</t>
  </si>
  <si>
    <t>=NF($B1024,"Shelf No.")</t>
  </si>
  <si>
    <t>=NF($B1025,"Shelf No.")</t>
  </si>
  <si>
    <t>=NF($B1026,"Shelf No.")</t>
  </si>
  <si>
    <t>=NF($B1027,"Shelf No.")</t>
  </si>
  <si>
    <t>=NF($B1028,"Shelf No.")</t>
  </si>
  <si>
    <t>=NF($B1029,"Shelf No.")</t>
  </si>
  <si>
    <t>=NF($B1030,"Shelf No.")</t>
  </si>
  <si>
    <t>=NF($B1031,"Shelf No.")</t>
  </si>
  <si>
    <t>=NF($B1032,"Shelf No.")</t>
  </si>
  <si>
    <t>=NF($B1033,"Shelf No.")</t>
  </si>
  <si>
    <t>=NF($B1034,"Shelf No.")</t>
  </si>
  <si>
    <t>=NF($B1035,"Shelf No.")</t>
  </si>
  <si>
    <t>=NF($B1036,"Shelf No.")</t>
  </si>
  <si>
    <t>=NF($B1037,"Shelf No.")</t>
  </si>
  <si>
    <t>=NF($B1038,"Shelf No.")</t>
  </si>
  <si>
    <t>=NF($B1039,"Shelf No.")</t>
  </si>
  <si>
    <t>=NF($B1040,"Shelf No.")</t>
  </si>
  <si>
    <t>=NF($B1041,"Shelf No.")</t>
  </si>
  <si>
    <t>=NF($B1042,"Shelf No.")</t>
  </si>
  <si>
    <t>=NF($B1043,"Shelf No.")</t>
  </si>
  <si>
    <t>=NF($B1044,"Shelf No.")</t>
  </si>
  <si>
    <t>=NF($B1045,"Shelf No.")</t>
  </si>
  <si>
    <t>=NF($B1046,"Shelf No.")</t>
  </si>
  <si>
    <t>=NF($B1047,"Shelf No.")</t>
  </si>
  <si>
    <t>=NF($B1048,"Shelf No.")</t>
  </si>
  <si>
    <t>=NF($B1049,"Shelf No.")</t>
  </si>
  <si>
    <t>=NF($B1050,"Shelf No.")</t>
  </si>
  <si>
    <t>=NF($B1051,"Shelf No.")</t>
  </si>
  <si>
    <t>=NF($B1052,"Shelf No.")</t>
  </si>
  <si>
    <t>=NF($B1053,"Shelf No.")</t>
  </si>
  <si>
    <t>=NF($B1054,"Shelf No.")</t>
  </si>
  <si>
    <t>=NF($B1055,"Shelf No.")</t>
  </si>
  <si>
    <t>=NF($B1056,"Shelf No.")</t>
  </si>
  <si>
    <t>=NF($B1057,"Shelf No.")</t>
  </si>
  <si>
    <t>=NF($B1058,"Shelf No.")</t>
  </si>
  <si>
    <t>=NF($B1059,"Shelf No.")</t>
  </si>
  <si>
    <t>=NF($B1060,"Shelf No.")</t>
  </si>
  <si>
    <t>=NF($B1061,"Shelf No.")</t>
  </si>
  <si>
    <t>=NF($B1062,"Shelf No.")</t>
  </si>
  <si>
    <t>=NF($B1063,"Shelf No.")</t>
  </si>
  <si>
    <t>=NF($B1064,"Shelf No.")</t>
  </si>
  <si>
    <t>=NF($B1065,"Shelf No.")</t>
  </si>
  <si>
    <t>=NF($B1066,"Shelf No.")</t>
  </si>
  <si>
    <t>=NF($B1067,"Shelf No.")</t>
  </si>
  <si>
    <t>=NF($B1068,"Shelf No.")</t>
  </si>
  <si>
    <t>=NF($B1069,"Shelf No.")</t>
  </si>
  <si>
    <t>=NF($B1070,"Shelf No.")</t>
  </si>
  <si>
    <t>=NF($B1071,"Shelf No.")</t>
  </si>
  <si>
    <t>=NF($B1072,"Shelf No.")</t>
  </si>
  <si>
    <t>=NF($B1073,"Shelf No.")</t>
  </si>
  <si>
    <t>=NF($B1074,"Shelf No.")</t>
  </si>
  <si>
    <t>=NF($B1075,"Shelf No.")</t>
  </si>
  <si>
    <t>=NF($B1076,"Shelf No.")</t>
  </si>
  <si>
    <t>=NF($B1077,"Shelf No.")</t>
  </si>
  <si>
    <t>=NF($B1078,"Shelf No.")</t>
  </si>
  <si>
    <t>=NF($B1079,"Shelf No.")</t>
  </si>
  <si>
    <t>=NF($B1080,"Shelf No.")</t>
  </si>
  <si>
    <t>=NF($B1081,"Shelf No.")</t>
  </si>
  <si>
    <t>=NF($B1082,"Shelf No.")</t>
  </si>
  <si>
    <t>=NF($B1083,"Shelf No.")</t>
  </si>
  <si>
    <t>=NF($B1084,"Shelf No.")</t>
  </si>
  <si>
    <t>=NF($B1085,"Shelf No.")</t>
  </si>
  <si>
    <t>=NF($B1086,"Shelf No.")</t>
  </si>
  <si>
    <t>=NF($B1087,"Shelf No.")</t>
  </si>
  <si>
    <t>=NF($B1088,"Shelf No.")</t>
  </si>
  <si>
    <t>=NF($B1089,"Shelf No.")</t>
  </si>
  <si>
    <t>=NF($B1090,"Shelf No.")</t>
  </si>
  <si>
    <t>=NF($B1091,"Shelf No.")</t>
  </si>
  <si>
    <t>=NF($B1092,"Shelf No.")</t>
  </si>
  <si>
    <t>=NF($B1093,"Shelf No.")</t>
  </si>
  <si>
    <t>=NF($B1094,"Shelf No.")</t>
  </si>
  <si>
    <t>=NF($B1095,"Shelf No.")</t>
  </si>
  <si>
    <t>=NF($B1096,"Shelf No.")</t>
  </si>
  <si>
    <t>=NF($B1097,"Shelf No.")</t>
  </si>
  <si>
    <t>=NF($B1098,"Shelf No.")</t>
  </si>
  <si>
    <t>=NF($B1099,"Shelf No.")</t>
  </si>
  <si>
    <t>=NF($B1100,"Shelf No.")</t>
  </si>
  <si>
    <t>=NF($B1101,"Shelf No.")</t>
  </si>
  <si>
    <t>=NF($B1102,"Shelf No.")</t>
  </si>
  <si>
    <t>=NF($B1103,"Shelf No.")</t>
  </si>
  <si>
    <t>=NF($B1104,"Shelf No.")</t>
  </si>
  <si>
    <t>=NF($B1105,"Shelf No.")</t>
  </si>
  <si>
    <t>=NF($B1106,"Shelf No.")</t>
  </si>
  <si>
    <t>=NF($B1107,"Shelf No.")</t>
  </si>
  <si>
    <t>=NF($B1108,"Shelf No.")</t>
  </si>
  <si>
    <t>=NF($B1109,"Shelf No.")</t>
  </si>
  <si>
    <t>=NF($B1110,"Shelf No.")</t>
  </si>
  <si>
    <t>=NF($B1111,"Shelf No.")</t>
  </si>
  <si>
    <t>=NF($B1112,"Shelf No.")</t>
  </si>
  <si>
    <t>=NF($B1113,"Shelf No.")</t>
  </si>
  <si>
    <t>=NF($B1114,"Shelf No.")</t>
  </si>
  <si>
    <t>=NF($B1115,"Shelf No.")</t>
  </si>
  <si>
    <t>=NF($B1116,"Shelf No.")</t>
  </si>
  <si>
    <t>=NF($B1117,"Shelf No.")</t>
  </si>
  <si>
    <t>=NF($B1118,"Shelf No.")</t>
  </si>
  <si>
    <t>=NF($B1119,"Shelf No.")</t>
  </si>
  <si>
    <t>=NF($B1120,"Shelf No.")</t>
  </si>
  <si>
    <t>=NF($B1121,"Shelf No.")</t>
  </si>
  <si>
    <t>=NF($B1122,"Shelf No.")</t>
  </si>
  <si>
    <t>=NF($B1123,"Shelf No.")</t>
  </si>
  <si>
    <t>=NF($B1124,"Shelf No.")</t>
  </si>
  <si>
    <t>=NF($B1125,"Shelf No.")</t>
  </si>
  <si>
    <t>=NF($B1126,"Shelf No.")</t>
  </si>
  <si>
    <t>=NF($B1127,"Shelf No.")</t>
  </si>
  <si>
    <t>=NF($B1128,"Shelf No.")</t>
  </si>
  <si>
    <t>=NF($B1129,"Shelf No.")</t>
  </si>
  <si>
    <t>=NF($B1130,"Shelf No.")</t>
  </si>
  <si>
    <t>=NF($B1131,"Shelf No.")</t>
  </si>
  <si>
    <t>=NF($B1132,"Shelf No.")</t>
  </si>
  <si>
    <t>=NF($B1133,"Shelf No.")</t>
  </si>
  <si>
    <t>=NF($B1134,"Shelf No.")</t>
  </si>
  <si>
    <t>=NF($B1135,"Shelf No.")</t>
  </si>
  <si>
    <t>=NF($B1136,"Shelf No.")</t>
  </si>
  <si>
    <t>=NF($B1137,"Shelf No.")</t>
  </si>
  <si>
    <t>=NF($B1138,"Shelf No.")</t>
  </si>
  <si>
    <t>=NF($B1139,"Shelf No.")</t>
  </si>
  <si>
    <t>=NF($B1140,"Shelf No.")</t>
  </si>
  <si>
    <t>=NF($B1141,"Shelf No.")</t>
  </si>
  <si>
    <t>=NF($B1142,"Shelf No.")</t>
  </si>
  <si>
    <t>=NF($B1143,"Shelf No.")</t>
  </si>
  <si>
    <t>=NF($B1144,"Shelf No.")</t>
  </si>
  <si>
    <t>=NF($B1145,"Shelf No.")</t>
  </si>
  <si>
    <t>=NF($B1146,"Shelf No.")</t>
  </si>
  <si>
    <t>=NF($B1147,"Shelf No.")</t>
  </si>
  <si>
    <t>=NF($B1148,"Shelf No.")</t>
  </si>
  <si>
    <t>=NF($B1149,"Shelf No.")</t>
  </si>
  <si>
    <t>=NF($B1150,"Shelf No.")</t>
  </si>
  <si>
    <t>=NF($B1151,"Shelf No.")</t>
  </si>
  <si>
    <t>=NF($B1152,"Shelf No.")</t>
  </si>
  <si>
    <t>=NF($B1153,"Shelf No.")</t>
  </si>
  <si>
    <t>=NF($B1154,"Shelf No.")</t>
  </si>
  <si>
    <t>=NF($B1155,"Shelf No.")</t>
  </si>
  <si>
    <t>=NF($B1156,"Shelf No.")</t>
  </si>
  <si>
    <t>=NF($B1157,"Shelf No.")</t>
  </si>
  <si>
    <t>=NF($B1158,"Shelf No.")</t>
  </si>
  <si>
    <t>=NF($B1159,"Shelf No.")</t>
  </si>
  <si>
    <t>=NF($B1160,"Shelf No.")</t>
  </si>
  <si>
    <t>=NF($B1161,"Shelf No.")</t>
  </si>
  <si>
    <t>=NF($B1162,"Shelf No.")</t>
  </si>
  <si>
    <t>=NF($B1163,"Shelf No.")</t>
  </si>
  <si>
    <t>=NF($B1164,"Shelf No.")</t>
  </si>
  <si>
    <t>=NF($B1165,"Shelf No.")</t>
  </si>
  <si>
    <t>=NF($B1166,"Shelf No.")</t>
  </si>
  <si>
    <t>=NF($B1167,"Shelf No.")</t>
  </si>
  <si>
    <t>=NF($B1168,"Shelf No.")</t>
  </si>
  <si>
    <t>=NF($B1169,"Shelf No.")</t>
  </si>
  <si>
    <t>=NF($B1170,"Shelf No.")</t>
  </si>
  <si>
    <t>=NF($B1171,"Shelf No.")</t>
  </si>
  <si>
    <t>=NF($B1172,"Shelf No.")</t>
  </si>
  <si>
    <t>=NF($B1173,"Shelf No.")</t>
  </si>
  <si>
    <t>=NF($B1174,"Shelf No.")</t>
  </si>
  <si>
    <t>=NF($B1175,"Shelf No.")</t>
  </si>
  <si>
    <t>=NF($B1176,"Shelf No.")</t>
  </si>
  <si>
    <t>=NF($B1177,"Shelf No.")</t>
  </si>
  <si>
    <t>=NF($B1178,"Shelf No.")</t>
  </si>
  <si>
    <t>=NF($B1179,"Shelf No.")</t>
  </si>
  <si>
    <t>=NF($B1180,"Shelf No.")</t>
  </si>
  <si>
    <t>=NF($B1181,"Shelf No.")</t>
  </si>
  <si>
    <t>=NF($B1182,"Shelf No.")</t>
  </si>
  <si>
    <t>=NF($B1183,"Shelf No.")</t>
  </si>
  <si>
    <t>=NF($B1184,"Shelf No.")</t>
  </si>
  <si>
    <t>=NF($B1185,"Shelf No.")</t>
  </si>
  <si>
    <t>=NF($B1186,"Shelf No.")</t>
  </si>
  <si>
    <t>=NF($B1187,"Shelf No.")</t>
  </si>
  <si>
    <t>=NF($B1188,"Shelf No.")</t>
  </si>
  <si>
    <t>=NF($B1189,"Shelf No.")</t>
  </si>
  <si>
    <t>=NF($B1190,"Shelf No.")</t>
  </si>
  <si>
    <t>=NF($B1191,"Shelf No.")</t>
  </si>
  <si>
    <t>=NF($B1192,"Shelf No.")</t>
  </si>
  <si>
    <t>=NF($B1193,"Shelf No.")</t>
  </si>
  <si>
    <t>=NF($B1194,"Shelf No.")</t>
  </si>
  <si>
    <t>=NF($B1195,"Shelf No.")</t>
  </si>
  <si>
    <t>=NF($B1196,"Shelf No.")</t>
  </si>
  <si>
    <t>=NF($B1197,"Shelf No.")</t>
  </si>
  <si>
    <t>=NF($B1198,"Shelf No.")</t>
  </si>
  <si>
    <t>=NF($B1199,"Shelf No.")</t>
  </si>
  <si>
    <t>=NF($B1200,"Shelf No.")</t>
  </si>
  <si>
    <t>=NF($B1201,"Shelf No.")</t>
  </si>
  <si>
    <t>=NF($B1202,"Shelf No.")</t>
  </si>
  <si>
    <t>=NF($B1203,"Shelf No.")</t>
  </si>
  <si>
    <t>=NF($B1204,"Shelf No.")</t>
  </si>
  <si>
    <t>=NF($B1205,"Shelf No.")</t>
  </si>
  <si>
    <t>=NF($B1206,"Shelf No.")</t>
  </si>
  <si>
    <t>=NF($B1207,"Shelf No.")</t>
  </si>
  <si>
    <t>=NF($B1208,"Shelf No.")</t>
  </si>
  <si>
    <t>=NF($B1209,"Shelf No.")</t>
  </si>
  <si>
    <t>=NF($B1210,"Shelf No.")</t>
  </si>
  <si>
    <t>=NF($B1211,"Shelf No.")</t>
  </si>
  <si>
    <t>=NF($B1212,"Shelf No.")</t>
  </si>
  <si>
    <t>=NF($B1213,"Shelf No.")</t>
  </si>
  <si>
    <t>=NF($B1214,"Shelf No.")</t>
  </si>
  <si>
    <t>=NF($B1215,"Shelf No.")</t>
  </si>
  <si>
    <t>=NF($B1216,"Shelf No.")</t>
  </si>
  <si>
    <t>=NF($B1217,"Shelf No.")</t>
  </si>
  <si>
    <t>=NF($B1218,"Shelf No.")</t>
  </si>
  <si>
    <t>=NF($B1219,"Shelf No.")</t>
  </si>
  <si>
    <t>=NF($B1220,"Shelf No.")</t>
  </si>
  <si>
    <t>=NF($B1221,"Shelf No.")</t>
  </si>
  <si>
    <t>=NF($B1222,"Shelf No.")</t>
  </si>
  <si>
    <t>=NF($B1223,"Shelf No.")</t>
  </si>
  <si>
    <t>=NF($B1224,"Shelf No.")</t>
  </si>
  <si>
    <t>=NF($B1225,"Shelf No.")</t>
  </si>
  <si>
    <t>=NF($B1226,"Shelf No.")</t>
  </si>
  <si>
    <t>=NF($B1227,"Shelf No.")</t>
  </si>
  <si>
    <t>=NF($B1228,"Shelf No.")</t>
  </si>
  <si>
    <t>=NF($B1229,"Shelf No.")</t>
  </si>
  <si>
    <t>=NF($B1230,"Shelf No.")</t>
  </si>
  <si>
    <t>=NF($B1231,"Shelf No.")</t>
  </si>
  <si>
    <t>=NF($B1232,"Shelf No.")</t>
  </si>
  <si>
    <t>=NF($B1233,"Shelf No.")</t>
  </si>
  <si>
    <t>=NF($B1234,"Shelf No.")</t>
  </si>
  <si>
    <t>=NF($B1235,"Shelf No.")</t>
  </si>
  <si>
    <t>=NF($B1236,"Shelf No.")</t>
  </si>
  <si>
    <t>=NF($B1237,"Shelf No.")</t>
  </si>
  <si>
    <t>=NF($B1238,"Shelf No.")</t>
  </si>
  <si>
    <t>=NF($B1239,"Shelf No.")</t>
  </si>
  <si>
    <t>=NF($B1240,"Shelf No.")</t>
  </si>
  <si>
    <t>=NF($B1241,"Shelf No.")</t>
  </si>
  <si>
    <t>=NF($B1242,"Shelf No.")</t>
  </si>
  <si>
    <t>=NF($B1243,"Shelf No.")</t>
  </si>
  <si>
    <t>=NF($B1244,"Shelf No.")</t>
  </si>
  <si>
    <t>=NF($B1245,"Shelf No.")</t>
  </si>
  <si>
    <t>=NF($B1246,"Shelf No.")</t>
  </si>
  <si>
    <t>=NF($B1247,"Shelf No.")</t>
  </si>
  <si>
    <t>=NF($B1248,"Shelf No.")</t>
  </si>
  <si>
    <t>=NF($B1249,"Shelf No.")</t>
  </si>
  <si>
    <t>=NF($B1250,"Shelf No.")</t>
  </si>
  <si>
    <t>=NF($B1251,"Shelf No.")</t>
  </si>
  <si>
    <t>=NF($B1252,"Shelf No.")</t>
  </si>
  <si>
    <t>=NF($B1253,"Shelf No.")</t>
  </si>
  <si>
    <t>=NF($B1254,"Shelf No.")</t>
  </si>
  <si>
    <t>=NF($B11,"Unit Price")</t>
  </si>
  <si>
    <t>=NF($B12,"Unit Price")</t>
  </si>
  <si>
    <t>=NF($B13,"Unit Price")</t>
  </si>
  <si>
    <t>=NF($B14,"Unit Price")</t>
  </si>
  <si>
    <t>=NF($B15,"Unit Price")</t>
  </si>
  <si>
    <t>=NF($B16,"Unit Price")</t>
  </si>
  <si>
    <t>=NF($B17,"Unit Price")</t>
  </si>
  <si>
    <t>=NF($B18,"Unit Price")</t>
  </si>
  <si>
    <t>=NF($B19,"Unit Price")</t>
  </si>
  <si>
    <t>=NF($B20,"Unit Price")</t>
  </si>
  <si>
    <t>=NF($B21,"Unit Price")</t>
  </si>
  <si>
    <t>=NF($B22,"Unit Price")</t>
  </si>
  <si>
    <t>=NF($B23,"Unit Price")</t>
  </si>
  <si>
    <t>=NF($B24,"Unit Price")</t>
  </si>
  <si>
    <t>=NF($B25,"Unit Price")</t>
  </si>
  <si>
    <t>=NF($B26,"Unit Price")</t>
  </si>
  <si>
    <t>=NF($B27,"Unit Price")</t>
  </si>
  <si>
    <t>=NF($B28,"Unit Price")</t>
  </si>
  <si>
    <t>=NF($B29,"Unit Price")</t>
  </si>
  <si>
    <t>=NF($B30,"Unit Price")</t>
  </si>
  <si>
    <t>=NF($B31,"Unit Price")</t>
  </si>
  <si>
    <t>=NF($B32,"Unit Price")</t>
  </si>
  <si>
    <t>=NF($B33,"Unit Price")</t>
  </si>
  <si>
    <t>=NF($B34,"Unit Price")</t>
  </si>
  <si>
    <t>=NF($B35,"Unit Price")</t>
  </si>
  <si>
    <t>=NF($B36,"Unit Price")</t>
  </si>
  <si>
    <t>=NF($B37,"Unit Price")</t>
  </si>
  <si>
    <t>=NF($B38,"Unit Price")</t>
  </si>
  <si>
    <t>=NF($B39,"Unit Price")</t>
  </si>
  <si>
    <t>=NF($B40,"Unit Price")</t>
  </si>
  <si>
    <t>=NF($B41,"Unit Price")</t>
  </si>
  <si>
    <t>=NF($B42,"Unit Price")</t>
  </si>
  <si>
    <t>=NF($B43,"Unit Price")</t>
  </si>
  <si>
    <t>=NF($B44,"Unit Price")</t>
  </si>
  <si>
    <t>=NF($B45,"Unit Price")</t>
  </si>
  <si>
    <t>=NF($B46,"Unit Price")</t>
  </si>
  <si>
    <t>=NF($B47,"Unit Price")</t>
  </si>
  <si>
    <t>=NF($B48,"Unit Price")</t>
  </si>
  <si>
    <t>=NF($B49,"Unit Price")</t>
  </si>
  <si>
    <t>=NF($B50,"Unit Price")</t>
  </si>
  <si>
    <t>=NF($B51,"Unit Price")</t>
  </si>
  <si>
    <t>=NF($B52,"Unit Price")</t>
  </si>
  <si>
    <t>=NF($B53,"Unit Price")</t>
  </si>
  <si>
    <t>=NF($B54,"Unit Price")</t>
  </si>
  <si>
    <t>=NF($B55,"Unit Price")</t>
  </si>
  <si>
    <t>=NF($B56,"Unit Price")</t>
  </si>
  <si>
    <t>=NF($B57,"Unit Price")</t>
  </si>
  <si>
    <t>=NF($B58,"Unit Price")</t>
  </si>
  <si>
    <t>=NF($B59,"Unit Price")</t>
  </si>
  <si>
    <t>=NF($B60,"Unit Price")</t>
  </si>
  <si>
    <t>=NF($B61,"Unit Price")</t>
  </si>
  <si>
    <t>=NF($B62,"Unit Price")</t>
  </si>
  <si>
    <t>=NF($B63,"Unit Price")</t>
  </si>
  <si>
    <t>=NF($B64,"Unit Price")</t>
  </si>
  <si>
    <t>=NF($B65,"Unit Price")</t>
  </si>
  <si>
    <t>=NF($B66,"Unit Price")</t>
  </si>
  <si>
    <t>=NF($B67,"Unit Price")</t>
  </si>
  <si>
    <t>=NF($B68,"Unit Price")</t>
  </si>
  <si>
    <t>=NF($B69,"Unit Price")</t>
  </si>
  <si>
    <t>=NF($B70,"Unit Price")</t>
  </si>
  <si>
    <t>=NF($B71,"Unit Price")</t>
  </si>
  <si>
    <t>=NF($B72,"Unit Price")</t>
  </si>
  <si>
    <t>=NF($B73,"Unit Price")</t>
  </si>
  <si>
    <t>=NF($B74,"Unit Price")</t>
  </si>
  <si>
    <t>=NF($B75,"Unit Price")</t>
  </si>
  <si>
    <t>=NF($B76,"Unit Price")</t>
  </si>
  <si>
    <t>=NF($B77,"Unit Price")</t>
  </si>
  <si>
    <t>=NF($B78,"Unit Price")</t>
  </si>
  <si>
    <t>=NF($B79,"Unit Price")</t>
  </si>
  <si>
    <t>=NF($B80,"Unit Price")</t>
  </si>
  <si>
    <t>=NF($B81,"Unit Price")</t>
  </si>
  <si>
    <t>=NF($B82,"Unit Price")</t>
  </si>
  <si>
    <t>=NF($B83,"Unit Price")</t>
  </si>
  <si>
    <t>=NF($B84,"Unit Price")</t>
  </si>
  <si>
    <t>=NF($B85,"Unit Price")</t>
  </si>
  <si>
    <t>=NF($B86,"Unit Price")</t>
  </si>
  <si>
    <t>=NF($B87,"Unit Price")</t>
  </si>
  <si>
    <t>=NF($B88,"Unit Price")</t>
  </si>
  <si>
    <t>=NF($B89,"Unit Price")</t>
  </si>
  <si>
    <t>=NF($B90,"Unit Price")</t>
  </si>
  <si>
    <t>=NF($B91,"Unit Price")</t>
  </si>
  <si>
    <t>=NF($B92,"Unit Price")</t>
  </si>
  <si>
    <t>=NF($B93,"Unit Price")</t>
  </si>
  <si>
    <t>=NF($B94,"Unit Price")</t>
  </si>
  <si>
    <t>=NF($B95,"Unit Price")</t>
  </si>
  <si>
    <t>=NF($B96,"Unit Price")</t>
  </si>
  <si>
    <t>=NF($B97,"Unit Price")</t>
  </si>
  <si>
    <t>=NF($B98,"Unit Price")</t>
  </si>
  <si>
    <t>=NF($B99,"Unit Price")</t>
  </si>
  <si>
    <t>=NF($B100,"Unit Price")</t>
  </si>
  <si>
    <t>=NF($B101,"Unit Price")</t>
  </si>
  <si>
    <t>=NF($B102,"Unit Price")</t>
  </si>
  <si>
    <t>=NF($B103,"Unit Price")</t>
  </si>
  <si>
    <t>=NF($B104,"Unit Price")</t>
  </si>
  <si>
    <t>=NF($B105,"Unit Price")</t>
  </si>
  <si>
    <t>=NF($B106,"Unit Price")</t>
  </si>
  <si>
    <t>=NF($B107,"Unit Price")</t>
  </si>
  <si>
    <t>=NF($B108,"Unit Price")</t>
  </si>
  <si>
    <t>=NF($B109,"Unit Price")</t>
  </si>
  <si>
    <t>=NF($B110,"Unit Price")</t>
  </si>
  <si>
    <t>=NF($B111,"Unit Price")</t>
  </si>
  <si>
    <t>=NF($B112,"Unit Price")</t>
  </si>
  <si>
    <t>=NF($B113,"Unit Price")</t>
  </si>
  <si>
    <t>=NF($B114,"Unit Price")</t>
  </si>
  <si>
    <t>=NF($B115,"Unit Price")</t>
  </si>
  <si>
    <t>=NF($B116,"Unit Price")</t>
  </si>
  <si>
    <t>=NF($B117,"Unit Price")</t>
  </si>
  <si>
    <t>=NF($B118,"Unit Price")</t>
  </si>
  <si>
    <t>=NF($B119,"Unit Price")</t>
  </si>
  <si>
    <t>=NF($B120,"Unit Price")</t>
  </si>
  <si>
    <t>=NF($B121,"Unit Price")</t>
  </si>
  <si>
    <t>=NF($B122,"Unit Price")</t>
  </si>
  <si>
    <t>=NF($B123,"Unit Price")</t>
  </si>
  <si>
    <t>=NF($B124,"Unit Price")</t>
  </si>
  <si>
    <t>=NF($B125,"Unit Price")</t>
  </si>
  <si>
    <t>=NF($B126,"Unit Price")</t>
  </si>
  <si>
    <t>=NF($B127,"Unit Price")</t>
  </si>
  <si>
    <t>=NF($B128,"Unit Price")</t>
  </si>
  <si>
    <t>=NF($B129,"Unit Price")</t>
  </si>
  <si>
    <t>=NF($B130,"Unit Price")</t>
  </si>
  <si>
    <t>=NF($B131,"Unit Price")</t>
  </si>
  <si>
    <t>=NF($B132,"Unit Price")</t>
  </si>
  <si>
    <t>=NF($B133,"Unit Price")</t>
  </si>
  <si>
    <t>=NF($B134,"Unit Price")</t>
  </si>
  <si>
    <t>=NF($B135,"Unit Price")</t>
  </si>
  <si>
    <t>=NF($B136,"Unit Price")</t>
  </si>
  <si>
    <t>=NF($B137,"Unit Price")</t>
  </si>
  <si>
    <t>=NF($B138,"Unit Price")</t>
  </si>
  <si>
    <t>=NF($B139,"Unit Price")</t>
  </si>
  <si>
    <t>=NF($B140,"Unit Price")</t>
  </si>
  <si>
    <t>=NF($B141,"Unit Price")</t>
  </si>
  <si>
    <t>=NF($B142,"Unit Price")</t>
  </si>
  <si>
    <t>=NF($B143,"Unit Price")</t>
  </si>
  <si>
    <t>=NF($B144,"Unit Price")</t>
  </si>
  <si>
    <t>=NF($B145,"Unit Price")</t>
  </si>
  <si>
    <t>=NF($B146,"Unit Price")</t>
  </si>
  <si>
    <t>=NF($B147,"Unit Price")</t>
  </si>
  <si>
    <t>=NF($B148,"Unit Price")</t>
  </si>
  <si>
    <t>=NF($B149,"Unit Price")</t>
  </si>
  <si>
    <t>=NF($B150,"Unit Price")</t>
  </si>
  <si>
    <t>=NF($B151,"Unit Price")</t>
  </si>
  <si>
    <t>=NF($B152,"Unit Price")</t>
  </si>
  <si>
    <t>=NF($B153,"Unit Price")</t>
  </si>
  <si>
    <t>=NF($B154,"Unit Price")</t>
  </si>
  <si>
    <t>=NF($B155,"Unit Price")</t>
  </si>
  <si>
    <t>=NF($B156,"Unit Price")</t>
  </si>
  <si>
    <t>=NF($B157,"Unit Price")</t>
  </si>
  <si>
    <t>=NF($B158,"Unit Price")</t>
  </si>
  <si>
    <t>=NF($B159,"Unit Price")</t>
  </si>
  <si>
    <t>=NF($B160,"Unit Price")</t>
  </si>
  <si>
    <t>=NF($B161,"Unit Price")</t>
  </si>
  <si>
    <t>=NF($B162,"Unit Price")</t>
  </si>
  <si>
    <t>=NF($B163,"Unit Price")</t>
  </si>
  <si>
    <t>=NF($B164,"Unit Price")</t>
  </si>
  <si>
    <t>=NF($B165,"Unit Price")</t>
  </si>
  <si>
    <t>=NF($B166,"Unit Price")</t>
  </si>
  <si>
    <t>=NF($B167,"Unit Price")</t>
  </si>
  <si>
    <t>=NF($B168,"Unit Price")</t>
  </si>
  <si>
    <t>=NF($B169,"Unit Price")</t>
  </si>
  <si>
    <t>=NF($B170,"Unit Price")</t>
  </si>
  <si>
    <t>=NF($B171,"Unit Price")</t>
  </si>
  <si>
    <t>=NF($B172,"Unit Price")</t>
  </si>
  <si>
    <t>=NF($B173,"Unit Price")</t>
  </si>
  <si>
    <t>=NF($B174,"Unit Price")</t>
  </si>
  <si>
    <t>=NF($B175,"Unit Price")</t>
  </si>
  <si>
    <t>=NF($B176,"Unit Price")</t>
  </si>
  <si>
    <t>=NF($B177,"Unit Price")</t>
  </si>
  <si>
    <t>=NF($B178,"Unit Price")</t>
  </si>
  <si>
    <t>=NF($B179,"Unit Price")</t>
  </si>
  <si>
    <t>=NF($B180,"Unit Price")</t>
  </si>
  <si>
    <t>=NF($B181,"Unit Price")</t>
  </si>
  <si>
    <t>=NF($B182,"Unit Price")</t>
  </si>
  <si>
    <t>=NF($B183,"Unit Price")</t>
  </si>
  <si>
    <t>=NF($B184,"Unit Price")</t>
  </si>
  <si>
    <t>=NF($B185,"Unit Price")</t>
  </si>
  <si>
    <t>=NF($B186,"Unit Price")</t>
  </si>
  <si>
    <t>=NF($B187,"Unit Price")</t>
  </si>
  <si>
    <t>=NF($B188,"Unit Price")</t>
  </si>
  <si>
    <t>=NF($B189,"Unit Price")</t>
  </si>
  <si>
    <t>=NF($B190,"Unit Price")</t>
  </si>
  <si>
    <t>=NF($B191,"Unit Price")</t>
  </si>
  <si>
    <t>=NF($B192,"Unit Price")</t>
  </si>
  <si>
    <t>=NF($B193,"Unit Price")</t>
  </si>
  <si>
    <t>=NF($B194,"Unit Price")</t>
  </si>
  <si>
    <t>=NF($B195,"Unit Price")</t>
  </si>
  <si>
    <t>=NF($B196,"Unit Price")</t>
  </si>
  <si>
    <t>=NF($B197,"Unit Price")</t>
  </si>
  <si>
    <t>=NF($B198,"Unit Price")</t>
  </si>
  <si>
    <t>=NF($B199,"Unit Price")</t>
  </si>
  <si>
    <t>=NF($B200,"Unit Price")</t>
  </si>
  <si>
    <t>=NF($B201,"Unit Price")</t>
  </si>
  <si>
    <t>=NF($B202,"Unit Price")</t>
  </si>
  <si>
    <t>=NF($B203,"Unit Price")</t>
  </si>
  <si>
    <t>=NF($B204,"Unit Price")</t>
  </si>
  <si>
    <t>=NF($B205,"Unit Price")</t>
  </si>
  <si>
    <t>=NF($B206,"Unit Price")</t>
  </si>
  <si>
    <t>=NF($B207,"Unit Price")</t>
  </si>
  <si>
    <t>=NF($B208,"Unit Price")</t>
  </si>
  <si>
    <t>=NF($B209,"Unit Price")</t>
  </si>
  <si>
    <t>=NF($B210,"Unit Price")</t>
  </si>
  <si>
    <t>=NF($B211,"Unit Price")</t>
  </si>
  <si>
    <t>=NF($B212,"Unit Price")</t>
  </si>
  <si>
    <t>=NF($B213,"Unit Price")</t>
  </si>
  <si>
    <t>=NF($B214,"Unit Price")</t>
  </si>
  <si>
    <t>=NF($B215,"Unit Price")</t>
  </si>
  <si>
    <t>=NF($B216,"Unit Price")</t>
  </si>
  <si>
    <t>=NF($B217,"Unit Price")</t>
  </si>
  <si>
    <t>=NF($B218,"Unit Price")</t>
  </si>
  <si>
    <t>=NF($B219,"Unit Price")</t>
  </si>
  <si>
    <t>=NF($B220,"Unit Price")</t>
  </si>
  <si>
    <t>=NF($B221,"Unit Price")</t>
  </si>
  <si>
    <t>=NF($B222,"Unit Price")</t>
  </si>
  <si>
    <t>=NF($B223,"Unit Price")</t>
  </si>
  <si>
    <t>=NF($B224,"Unit Price")</t>
  </si>
  <si>
    <t>=NF($B225,"Unit Price")</t>
  </si>
  <si>
    <t>=NF($B226,"Unit Price")</t>
  </si>
  <si>
    <t>=NF($B227,"Unit Price")</t>
  </si>
  <si>
    <t>=NF($B228,"Unit Price")</t>
  </si>
  <si>
    <t>=NF($B229,"Unit Price")</t>
  </si>
  <si>
    <t>=NF($B230,"Unit Price")</t>
  </si>
  <si>
    <t>=NF($B231,"Unit Price")</t>
  </si>
  <si>
    <t>=NF($B232,"Unit Price")</t>
  </si>
  <si>
    <t>=NF($B233,"Unit Price")</t>
  </si>
  <si>
    <t>=NF($B234,"Unit Price")</t>
  </si>
  <si>
    <t>=NF($B235,"Unit Price")</t>
  </si>
  <si>
    <t>=NF($B236,"Unit Price")</t>
  </si>
  <si>
    <t>=NF($B237,"Unit Price")</t>
  </si>
  <si>
    <t>=NF($B238,"Unit Price")</t>
  </si>
  <si>
    <t>=NF($B239,"Unit Price")</t>
  </si>
  <si>
    <t>=NF($B240,"Unit Price")</t>
  </si>
  <si>
    <t>=NF($B241,"Unit Price")</t>
  </si>
  <si>
    <t>=NF($B242,"Unit Price")</t>
  </si>
  <si>
    <t>=NF($B243,"Unit Price")</t>
  </si>
  <si>
    <t>=NF($B244,"Unit Price")</t>
  </si>
  <si>
    <t>=NF($B245,"Unit Price")</t>
  </si>
  <si>
    <t>=NF($B246,"Unit Price")</t>
  </si>
  <si>
    <t>=NF($B247,"Unit Price")</t>
  </si>
  <si>
    <t>=NF($B248,"Unit Price")</t>
  </si>
  <si>
    <t>=NF($B249,"Unit Price")</t>
  </si>
  <si>
    <t>=NF($B250,"Unit Price")</t>
  </si>
  <si>
    <t>=NF($B251,"Unit Price")</t>
  </si>
  <si>
    <t>=NF($B252,"Unit Price")</t>
  </si>
  <si>
    <t>=NF($B253,"Unit Price")</t>
  </si>
  <si>
    <t>=NF($B254,"Unit Price")</t>
  </si>
  <si>
    <t>=NF($B255,"Unit Price")</t>
  </si>
  <si>
    <t>=NF($B256,"Unit Price")</t>
  </si>
  <si>
    <t>=NF($B257,"Unit Price")</t>
  </si>
  <si>
    <t>=NF($B258,"Unit Price")</t>
  </si>
  <si>
    <t>=NF($B259,"Unit Price")</t>
  </si>
  <si>
    <t>=NF($B260,"Unit Price")</t>
  </si>
  <si>
    <t>=NF($B261,"Unit Price")</t>
  </si>
  <si>
    <t>=NF($B262,"Unit Price")</t>
  </si>
  <si>
    <t>=NF($B263,"Unit Price")</t>
  </si>
  <si>
    <t>=NF($B264,"Unit Price")</t>
  </si>
  <si>
    <t>=NF($B265,"Unit Price")</t>
  </si>
  <si>
    <t>=NF($B266,"Unit Price")</t>
  </si>
  <si>
    <t>=NF($B267,"Unit Price")</t>
  </si>
  <si>
    <t>=NF($B268,"Unit Price")</t>
  </si>
  <si>
    <t>=NF($B269,"Unit Price")</t>
  </si>
  <si>
    <t>=NF($B270,"Unit Price")</t>
  </si>
  <si>
    <t>=NF($B271,"Unit Price")</t>
  </si>
  <si>
    <t>=NF($B272,"Unit Price")</t>
  </si>
  <si>
    <t>=NF($B273,"Unit Price")</t>
  </si>
  <si>
    <t>=NF($B274,"Unit Price")</t>
  </si>
  <si>
    <t>=NF($B275,"Unit Price")</t>
  </si>
  <si>
    <t>=NF($B276,"Unit Price")</t>
  </si>
  <si>
    <t>=NF($B277,"Unit Price")</t>
  </si>
  <si>
    <t>=NF($B278,"Unit Price")</t>
  </si>
  <si>
    <t>=NF($B279,"Unit Price")</t>
  </si>
  <si>
    <t>=NF($B280,"Unit Price")</t>
  </si>
  <si>
    <t>=NF($B281,"Unit Price")</t>
  </si>
  <si>
    <t>=NF($B282,"Unit Price")</t>
  </si>
  <si>
    <t>=NF($B283,"Unit Price")</t>
  </si>
  <si>
    <t>=NF($B284,"Unit Price")</t>
  </si>
  <si>
    <t>=NF($B285,"Unit Price")</t>
  </si>
  <si>
    <t>=NF($B286,"Unit Price")</t>
  </si>
  <si>
    <t>=NF($B287,"Unit Price")</t>
  </si>
  <si>
    <t>=NF($B288,"Unit Price")</t>
  </si>
  <si>
    <t>=NF($B289,"Unit Price")</t>
  </si>
  <si>
    <t>=NF($B290,"Unit Price")</t>
  </si>
  <si>
    <t>=NF($B291,"Unit Price")</t>
  </si>
  <si>
    <t>=NF($B292,"Unit Price")</t>
  </si>
  <si>
    <t>=NF($B293,"Unit Price")</t>
  </si>
  <si>
    <t>=NF($B294,"Unit Price")</t>
  </si>
  <si>
    <t>=NF($B295,"Unit Price")</t>
  </si>
  <si>
    <t>=NF($B296,"Unit Price")</t>
  </si>
  <si>
    <t>=NF($B297,"Unit Price")</t>
  </si>
  <si>
    <t>=NF($B298,"Unit Price")</t>
  </si>
  <si>
    <t>=NF($B299,"Unit Price")</t>
  </si>
  <si>
    <t>=NF($B300,"Unit Price")</t>
  </si>
  <si>
    <t>=NF($B301,"Unit Price")</t>
  </si>
  <si>
    <t>=NF($B302,"Unit Price")</t>
  </si>
  <si>
    <t>=NF($B303,"Unit Price")</t>
  </si>
  <si>
    <t>=NF($B304,"Unit Price")</t>
  </si>
  <si>
    <t>=NF($B305,"Unit Price")</t>
  </si>
  <si>
    <t>=NF($B306,"Unit Price")</t>
  </si>
  <si>
    <t>=NF($B307,"Unit Price")</t>
  </si>
  <si>
    <t>=NF($B308,"Unit Price")</t>
  </si>
  <si>
    <t>=NF($B309,"Unit Price")</t>
  </si>
  <si>
    <t>=NF($B310,"Unit Price")</t>
  </si>
  <si>
    <t>=NF($B311,"Unit Price")</t>
  </si>
  <si>
    <t>=NF($B312,"Unit Price")</t>
  </si>
  <si>
    <t>=NF($B313,"Unit Price")</t>
  </si>
  <si>
    <t>=NF($B314,"Unit Price")</t>
  </si>
  <si>
    <t>=NF($B315,"Unit Price")</t>
  </si>
  <si>
    <t>=NF($B316,"Unit Price")</t>
  </si>
  <si>
    <t>=NF($B317,"Unit Price")</t>
  </si>
  <si>
    <t>=NF($B318,"Unit Price")</t>
  </si>
  <si>
    <t>=NF($B319,"Unit Price")</t>
  </si>
  <si>
    <t>=NF($B320,"Unit Price")</t>
  </si>
  <si>
    <t>=NF($B321,"Unit Price")</t>
  </si>
  <si>
    <t>=NF($B322,"Unit Price")</t>
  </si>
  <si>
    <t>=NF($B323,"Unit Price")</t>
  </si>
  <si>
    <t>=NF($B324,"Unit Price")</t>
  </si>
  <si>
    <t>=NF($B325,"Unit Price")</t>
  </si>
  <si>
    <t>=NF($B326,"Unit Price")</t>
  </si>
  <si>
    <t>=NF($B327,"Unit Price")</t>
  </si>
  <si>
    <t>=NF($B328,"Unit Price")</t>
  </si>
  <si>
    <t>=NF($B329,"Unit Price")</t>
  </si>
  <si>
    <t>=NF($B330,"Unit Price")</t>
  </si>
  <si>
    <t>=NF($B331,"Unit Price")</t>
  </si>
  <si>
    <t>=NF($B332,"Unit Price")</t>
  </si>
  <si>
    <t>=NF($B333,"Unit Price")</t>
  </si>
  <si>
    <t>=NF($B334,"Unit Price")</t>
  </si>
  <si>
    <t>=NF($B335,"Unit Price")</t>
  </si>
  <si>
    <t>=NF($B336,"Unit Price")</t>
  </si>
  <si>
    <t>=NF($B337,"Unit Price")</t>
  </si>
  <si>
    <t>=NF($B338,"Unit Price")</t>
  </si>
  <si>
    <t>=NF($B339,"Unit Price")</t>
  </si>
  <si>
    <t>=NF($B340,"Unit Price")</t>
  </si>
  <si>
    <t>=NF($B341,"Unit Price")</t>
  </si>
  <si>
    <t>=NF($B342,"Unit Price")</t>
  </si>
  <si>
    <t>=NF($B343,"Unit Price")</t>
  </si>
  <si>
    <t>=NF($B344,"Unit Price")</t>
  </si>
  <si>
    <t>=NF($B345,"Unit Price")</t>
  </si>
  <si>
    <t>=NF($B346,"Unit Price")</t>
  </si>
  <si>
    <t>=NF($B347,"Unit Price")</t>
  </si>
  <si>
    <t>=NF($B348,"Unit Price")</t>
  </si>
  <si>
    <t>=NF($B349,"Unit Price")</t>
  </si>
  <si>
    <t>=NF($B350,"Unit Price")</t>
  </si>
  <si>
    <t>=NF($B351,"Unit Price")</t>
  </si>
  <si>
    <t>=NF($B352,"Unit Price")</t>
  </si>
  <si>
    <t>=NF($B353,"Unit Price")</t>
  </si>
  <si>
    <t>=NF($B354,"Unit Price")</t>
  </si>
  <si>
    <t>=NF($B355,"Unit Price")</t>
  </si>
  <si>
    <t>=NF($B356,"Unit Price")</t>
  </si>
  <si>
    <t>=NF($B357,"Unit Price")</t>
  </si>
  <si>
    <t>=NF($B358,"Unit Price")</t>
  </si>
  <si>
    <t>=NF($B359,"Unit Price")</t>
  </si>
  <si>
    <t>=NF($B360,"Unit Price")</t>
  </si>
  <si>
    <t>=NF($B361,"Unit Price")</t>
  </si>
  <si>
    <t>=NF($B362,"Unit Price")</t>
  </si>
  <si>
    <t>=NF($B363,"Unit Price")</t>
  </si>
  <si>
    <t>=NF($B364,"Unit Price")</t>
  </si>
  <si>
    <t>=NF($B365,"Unit Price")</t>
  </si>
  <si>
    <t>=NF($B366,"Unit Price")</t>
  </si>
  <si>
    <t>=NF($B367,"Unit Price")</t>
  </si>
  <si>
    <t>=NF($B368,"Unit Price")</t>
  </si>
  <si>
    <t>=NF($B369,"Unit Price")</t>
  </si>
  <si>
    <t>=NF($B370,"Unit Price")</t>
  </si>
  <si>
    <t>=NF($B371,"Unit Price")</t>
  </si>
  <si>
    <t>=NF($B372,"Unit Price")</t>
  </si>
  <si>
    <t>=NF($B373,"Unit Price")</t>
  </si>
  <si>
    <t>=NF($B374,"Unit Price")</t>
  </si>
  <si>
    <t>=NF($B375,"Unit Price")</t>
  </si>
  <si>
    <t>=NF($B376,"Unit Price")</t>
  </si>
  <si>
    <t>=NF($B377,"Unit Price")</t>
  </si>
  <si>
    <t>=NF($B378,"Unit Price")</t>
  </si>
  <si>
    <t>=NF($B379,"Unit Price")</t>
  </si>
  <si>
    <t>=NF($B380,"Unit Price")</t>
  </si>
  <si>
    <t>=NF($B381,"Unit Price")</t>
  </si>
  <si>
    <t>=NF($B382,"Unit Price")</t>
  </si>
  <si>
    <t>=NF($B383,"Unit Price")</t>
  </si>
  <si>
    <t>=NF($B384,"Unit Price")</t>
  </si>
  <si>
    <t>=NF($B385,"Unit Price")</t>
  </si>
  <si>
    <t>=NF($B386,"Unit Price")</t>
  </si>
  <si>
    <t>=NF($B387,"Unit Price")</t>
  </si>
  <si>
    <t>=NF($B388,"Unit Price")</t>
  </si>
  <si>
    <t>=NF($B389,"Unit Price")</t>
  </si>
  <si>
    <t>=NF($B390,"Unit Price")</t>
  </si>
  <si>
    <t>=NF($B391,"Unit Price")</t>
  </si>
  <si>
    <t>=NF($B392,"Unit Price")</t>
  </si>
  <si>
    <t>=NF($B393,"Unit Price")</t>
  </si>
  <si>
    <t>=NF($B394,"Unit Price")</t>
  </si>
  <si>
    <t>=NF($B395,"Unit Price")</t>
  </si>
  <si>
    <t>=NF($B396,"Unit Price")</t>
  </si>
  <si>
    <t>=NF($B397,"Unit Price")</t>
  </si>
  <si>
    <t>=NF($B398,"Unit Price")</t>
  </si>
  <si>
    <t>=NF($B399,"Unit Price")</t>
  </si>
  <si>
    <t>=NF($B400,"Unit Price")</t>
  </si>
  <si>
    <t>=NF($B401,"Unit Price")</t>
  </si>
  <si>
    <t>=NF($B402,"Unit Price")</t>
  </si>
  <si>
    <t>=NF($B403,"Unit Price")</t>
  </si>
  <si>
    <t>=NF($B404,"Unit Price")</t>
  </si>
  <si>
    <t>=NF($B405,"Unit Price")</t>
  </si>
  <si>
    <t>=NF($B406,"Unit Price")</t>
  </si>
  <si>
    <t>=NF($B407,"Unit Price")</t>
  </si>
  <si>
    <t>=NF($B408,"Unit Price")</t>
  </si>
  <si>
    <t>=NF($B409,"Unit Price")</t>
  </si>
  <si>
    <t>=NF($B410,"Unit Price")</t>
  </si>
  <si>
    <t>=NF($B411,"Unit Price")</t>
  </si>
  <si>
    <t>=NF($B412,"Unit Price")</t>
  </si>
  <si>
    <t>=NF($B413,"Unit Price")</t>
  </si>
  <si>
    <t>=NF($B414,"Unit Price")</t>
  </si>
  <si>
    <t>=NF($B415,"Unit Price")</t>
  </si>
  <si>
    <t>=NF($B416,"Unit Price")</t>
  </si>
  <si>
    <t>=NF($B417,"Unit Price")</t>
  </si>
  <si>
    <t>=NF($B418,"Unit Price")</t>
  </si>
  <si>
    <t>=NF($B419,"Unit Price")</t>
  </si>
  <si>
    <t>=NF($B420,"Unit Price")</t>
  </si>
  <si>
    <t>=NF($B421,"Unit Price")</t>
  </si>
  <si>
    <t>=NF($B422,"Unit Price")</t>
  </si>
  <si>
    <t>=NF($B423,"Unit Price")</t>
  </si>
  <si>
    <t>=NF($B424,"Unit Price")</t>
  </si>
  <si>
    <t>=NF($B425,"Unit Price")</t>
  </si>
  <si>
    <t>=NF($B426,"Unit Price")</t>
  </si>
  <si>
    <t>=NF($B427,"Unit Price")</t>
  </si>
  <si>
    <t>=NF($B428,"Unit Price")</t>
  </si>
  <si>
    <t>=NF($B429,"Unit Price")</t>
  </si>
  <si>
    <t>=NF($B430,"Unit Price")</t>
  </si>
  <si>
    <t>=NF($B431,"Unit Price")</t>
  </si>
  <si>
    <t>=NF($B432,"Unit Price")</t>
  </si>
  <si>
    <t>=NF($B433,"Unit Price")</t>
  </si>
  <si>
    <t>=NF($B434,"Unit Price")</t>
  </si>
  <si>
    <t>=NF($B435,"Unit Price")</t>
  </si>
  <si>
    <t>=NF($B436,"Unit Price")</t>
  </si>
  <si>
    <t>=NF($B437,"Unit Price")</t>
  </si>
  <si>
    <t>=NF($B438,"Unit Price")</t>
  </si>
  <si>
    <t>=NF($B439,"Unit Price")</t>
  </si>
  <si>
    <t>=NF($B440,"Unit Price")</t>
  </si>
  <si>
    <t>=NF($B441,"Unit Price")</t>
  </si>
  <si>
    <t>=NF($B442,"Unit Price")</t>
  </si>
  <si>
    <t>=NF($B443,"Unit Price")</t>
  </si>
  <si>
    <t>=NF($B444,"Unit Price")</t>
  </si>
  <si>
    <t>=NF($B445,"Unit Price")</t>
  </si>
  <si>
    <t>=NF($B446,"Unit Price")</t>
  </si>
  <si>
    <t>=NF($B447,"Unit Price")</t>
  </si>
  <si>
    <t>=NF($B448,"Unit Price")</t>
  </si>
  <si>
    <t>=NF($B449,"Unit Price")</t>
  </si>
  <si>
    <t>=NF($B450,"Unit Price")</t>
  </si>
  <si>
    <t>=NF($B451,"Unit Price")</t>
  </si>
  <si>
    <t>=NF($B452,"Unit Price")</t>
  </si>
  <si>
    <t>=NF($B453,"Unit Price")</t>
  </si>
  <si>
    <t>=NF($B454,"Unit Price")</t>
  </si>
  <si>
    <t>=NF($B455,"Unit Price")</t>
  </si>
  <si>
    <t>=NF($B456,"Unit Price")</t>
  </si>
  <si>
    <t>=NF($B457,"Unit Price")</t>
  </si>
  <si>
    <t>=NF($B458,"Unit Price")</t>
  </si>
  <si>
    <t>=NF($B459,"Unit Price")</t>
  </si>
  <si>
    <t>=NF($B460,"Unit Price")</t>
  </si>
  <si>
    <t>=NF($B461,"Unit Price")</t>
  </si>
  <si>
    <t>=NF($B462,"Unit Price")</t>
  </si>
  <si>
    <t>=NF($B463,"Unit Price")</t>
  </si>
  <si>
    <t>=NF($B464,"Unit Price")</t>
  </si>
  <si>
    <t>=NF($B465,"Unit Price")</t>
  </si>
  <si>
    <t>=NF($B466,"Unit Price")</t>
  </si>
  <si>
    <t>=NF($B467,"Unit Price")</t>
  </si>
  <si>
    <t>=NF($B468,"Unit Price")</t>
  </si>
  <si>
    <t>=NF($B469,"Unit Price")</t>
  </si>
  <si>
    <t>=NF($B470,"Unit Price")</t>
  </si>
  <si>
    <t>=NF($B471,"Unit Price")</t>
  </si>
  <si>
    <t>=NF($B472,"Unit Price")</t>
  </si>
  <si>
    <t>=NF($B473,"Unit Price")</t>
  </si>
  <si>
    <t>=NF($B474,"Unit Price")</t>
  </si>
  <si>
    <t>=NF($B475,"Unit Price")</t>
  </si>
  <si>
    <t>=NF($B476,"Unit Price")</t>
  </si>
  <si>
    <t>=NF($B477,"Unit Price")</t>
  </si>
  <si>
    <t>=NF($B478,"Unit Price")</t>
  </si>
  <si>
    <t>=NF($B479,"Unit Price")</t>
  </si>
  <si>
    <t>=NF($B480,"Unit Price")</t>
  </si>
  <si>
    <t>=NF($B481,"Unit Price")</t>
  </si>
  <si>
    <t>=NF($B482,"Unit Price")</t>
  </si>
  <si>
    <t>=NF($B483,"Unit Price")</t>
  </si>
  <si>
    <t>=NF($B484,"Unit Price")</t>
  </si>
  <si>
    <t>=NF($B485,"Unit Price")</t>
  </si>
  <si>
    <t>=NF($B486,"Unit Price")</t>
  </si>
  <si>
    <t>=NF($B487,"Unit Price")</t>
  </si>
  <si>
    <t>=NF($B488,"Unit Price")</t>
  </si>
  <si>
    <t>=NF($B489,"Unit Price")</t>
  </si>
  <si>
    <t>=NF($B490,"Unit Price")</t>
  </si>
  <si>
    <t>=NF($B491,"Unit Price")</t>
  </si>
  <si>
    <t>=NF($B492,"Unit Price")</t>
  </si>
  <si>
    <t>=NF($B493,"Unit Price")</t>
  </si>
  <si>
    <t>=NF($B494,"Unit Price")</t>
  </si>
  <si>
    <t>=NF($B495,"Unit Price")</t>
  </si>
  <si>
    <t>=NF($B496,"Unit Price")</t>
  </si>
  <si>
    <t>=NF($B497,"Unit Price")</t>
  </si>
  <si>
    <t>=NF($B498,"Unit Price")</t>
  </si>
  <si>
    <t>=NF($B499,"Unit Price")</t>
  </si>
  <si>
    <t>=NF($B500,"Unit Price")</t>
  </si>
  <si>
    <t>=NF($B501,"Unit Price")</t>
  </si>
  <si>
    <t>=NF($B502,"Unit Price")</t>
  </si>
  <si>
    <t>=NF($B503,"Unit Price")</t>
  </si>
  <si>
    <t>=NF($B504,"Unit Price")</t>
  </si>
  <si>
    <t>=NF($B505,"Unit Price")</t>
  </si>
  <si>
    <t>=NF($B506,"Unit Price")</t>
  </si>
  <si>
    <t>=NF($B507,"Unit Price")</t>
  </si>
  <si>
    <t>=NF($B508,"Unit Price")</t>
  </si>
  <si>
    <t>=NF($B509,"Unit Price")</t>
  </si>
  <si>
    <t>=NF($B510,"Unit Price")</t>
  </si>
  <si>
    <t>=NF($B511,"Unit Price")</t>
  </si>
  <si>
    <t>=NF($B512,"Unit Price")</t>
  </si>
  <si>
    <t>=NF($B513,"Unit Price")</t>
  </si>
  <si>
    <t>=NF($B514,"Unit Price")</t>
  </si>
  <si>
    <t>=NF($B515,"Unit Price")</t>
  </si>
  <si>
    <t>=NF($B516,"Unit Price")</t>
  </si>
  <si>
    <t>=NF($B517,"Unit Price")</t>
  </si>
  <si>
    <t>=NF($B518,"Unit Price")</t>
  </si>
  <si>
    <t>=NF($B519,"Unit Price")</t>
  </si>
  <si>
    <t>=NF($B520,"Unit Price")</t>
  </si>
  <si>
    <t>=NF($B521,"Unit Price")</t>
  </si>
  <si>
    <t>=NF($B522,"Unit Price")</t>
  </si>
  <si>
    <t>=NF($B523,"Unit Price")</t>
  </si>
  <si>
    <t>=NF($B524,"Unit Price")</t>
  </si>
  <si>
    <t>=NF($B525,"Unit Price")</t>
  </si>
  <si>
    <t>=NF($B526,"Unit Price")</t>
  </si>
  <si>
    <t>=NF($B527,"Unit Price")</t>
  </si>
  <si>
    <t>=NF($B528,"Unit Price")</t>
  </si>
  <si>
    <t>=NF($B529,"Unit Price")</t>
  </si>
  <si>
    <t>=NF($B530,"Unit Price")</t>
  </si>
  <si>
    <t>=NF($B531,"Unit Price")</t>
  </si>
  <si>
    <t>=NF($B532,"Unit Price")</t>
  </si>
  <si>
    <t>=NF($B533,"Unit Price")</t>
  </si>
  <si>
    <t>=NF($B534,"Unit Price")</t>
  </si>
  <si>
    <t>=NF($B535,"Unit Price")</t>
  </si>
  <si>
    <t>=NF($B536,"Unit Price")</t>
  </si>
  <si>
    <t>=NF($B537,"Unit Price")</t>
  </si>
  <si>
    <t>=NF($B538,"Unit Price")</t>
  </si>
  <si>
    <t>=NF($B539,"Unit Price")</t>
  </si>
  <si>
    <t>=NF($B540,"Unit Price")</t>
  </si>
  <si>
    <t>=NF($B541,"Unit Price")</t>
  </si>
  <si>
    <t>=NF($B542,"Unit Price")</t>
  </si>
  <si>
    <t>=NF($B543,"Unit Price")</t>
  </si>
  <si>
    <t>=NF($B544,"Unit Price")</t>
  </si>
  <si>
    <t>=NF($B545,"Unit Price")</t>
  </si>
  <si>
    <t>=NF($B546,"Unit Price")</t>
  </si>
  <si>
    <t>=NF($B547,"Unit Price")</t>
  </si>
  <si>
    <t>=NF($B548,"Unit Price")</t>
  </si>
  <si>
    <t>=NF($B549,"Unit Price")</t>
  </si>
  <si>
    <t>=NF($B550,"Unit Price")</t>
  </si>
  <si>
    <t>=NF($B551,"Unit Price")</t>
  </si>
  <si>
    <t>=NF($B552,"Unit Price")</t>
  </si>
  <si>
    <t>=NF($B553,"Unit Price")</t>
  </si>
  <si>
    <t>=NF($B554,"Unit Price")</t>
  </si>
  <si>
    <t>=NF($B555,"Unit Price")</t>
  </si>
  <si>
    <t>=NF($B556,"Unit Price")</t>
  </si>
  <si>
    <t>=NF($B557,"Unit Price")</t>
  </si>
  <si>
    <t>=NF($B558,"Unit Price")</t>
  </si>
  <si>
    <t>=NF($B559,"Unit Price")</t>
  </si>
  <si>
    <t>=NF($B560,"Unit Price")</t>
  </si>
  <si>
    <t>=NF($B561,"Unit Price")</t>
  </si>
  <si>
    <t>=NF($B562,"Unit Price")</t>
  </si>
  <si>
    <t>=NF($B563,"Unit Price")</t>
  </si>
  <si>
    <t>=NF($B564,"Unit Price")</t>
  </si>
  <si>
    <t>=NF($B565,"Unit Price")</t>
  </si>
  <si>
    <t>=NF($B566,"Unit Price")</t>
  </si>
  <si>
    <t>=NF($B567,"Unit Price")</t>
  </si>
  <si>
    <t>=NF($B568,"Unit Price")</t>
  </si>
  <si>
    <t>=NF($B569,"Unit Price")</t>
  </si>
  <si>
    <t>=NF($B570,"Unit Price")</t>
  </si>
  <si>
    <t>=NF($B571,"Unit Price")</t>
  </si>
  <si>
    <t>=NF($B572,"Unit Price")</t>
  </si>
  <si>
    <t>=NF($B573,"Unit Price")</t>
  </si>
  <si>
    <t>=NF($B574,"Unit Price")</t>
  </si>
  <si>
    <t>=NF($B575,"Unit Price")</t>
  </si>
  <si>
    <t>=NF($B576,"Unit Price")</t>
  </si>
  <si>
    <t>=NF($B577,"Unit Price")</t>
  </si>
  <si>
    <t>=NF($B578,"Unit Price")</t>
  </si>
  <si>
    <t>=NF($B579,"Unit Price")</t>
  </si>
  <si>
    <t>=NF($B580,"Unit Price")</t>
  </si>
  <si>
    <t>=NF($B581,"Unit Price")</t>
  </si>
  <si>
    <t>=NF($B582,"Unit Price")</t>
  </si>
  <si>
    <t>=NF($B583,"Unit Price")</t>
  </si>
  <si>
    <t>=NF($B584,"Unit Price")</t>
  </si>
  <si>
    <t>=NF($B585,"Unit Price")</t>
  </si>
  <si>
    <t>=NF($B586,"Unit Price")</t>
  </si>
  <si>
    <t>=NF($B587,"Unit Price")</t>
  </si>
  <si>
    <t>=NF($B588,"Unit Price")</t>
  </si>
  <si>
    <t>=NF($B589,"Unit Price")</t>
  </si>
  <si>
    <t>=NF($B590,"Unit Price")</t>
  </si>
  <si>
    <t>=NF($B591,"Unit Price")</t>
  </si>
  <si>
    <t>=NF($B592,"Unit Price")</t>
  </si>
  <si>
    <t>=NF($B593,"Unit Price")</t>
  </si>
  <si>
    <t>=NF($B594,"Unit Price")</t>
  </si>
  <si>
    <t>=NF($B595,"Unit Price")</t>
  </si>
  <si>
    <t>=NF($B596,"Unit Price")</t>
  </si>
  <si>
    <t>=NF($B597,"Unit Price")</t>
  </si>
  <si>
    <t>=NF($B598,"Unit Price")</t>
  </si>
  <si>
    <t>=NF($B599,"Unit Price")</t>
  </si>
  <si>
    <t>=NF($B600,"Unit Price")</t>
  </si>
  <si>
    <t>=NF($B601,"Unit Price")</t>
  </si>
  <si>
    <t>=NF($B602,"Unit Price")</t>
  </si>
  <si>
    <t>=NF($B603,"Unit Price")</t>
  </si>
  <si>
    <t>=NF($B604,"Unit Price")</t>
  </si>
  <si>
    <t>=NF($B605,"Unit Price")</t>
  </si>
  <si>
    <t>=NF($B606,"Unit Price")</t>
  </si>
  <si>
    <t>=NF($B607,"Unit Price")</t>
  </si>
  <si>
    <t>=NF($B608,"Unit Price")</t>
  </si>
  <si>
    <t>=NF($B609,"Unit Price")</t>
  </si>
  <si>
    <t>=NF($B610,"Unit Price")</t>
  </si>
  <si>
    <t>=NF($B611,"Unit Price")</t>
  </si>
  <si>
    <t>=NF($B612,"Unit Price")</t>
  </si>
  <si>
    <t>=NF($B613,"Unit Price")</t>
  </si>
  <si>
    <t>=NF($B614,"Unit Price")</t>
  </si>
  <si>
    <t>=NF($B615,"Unit Price")</t>
  </si>
  <si>
    <t>=NF($B616,"Unit Price")</t>
  </si>
  <si>
    <t>=NF($B617,"Unit Price")</t>
  </si>
  <si>
    <t>=NF($B618,"Unit Price")</t>
  </si>
  <si>
    <t>=NF($B619,"Unit Price")</t>
  </si>
  <si>
    <t>=NF($B620,"Unit Price")</t>
  </si>
  <si>
    <t>=NF($B621,"Unit Price")</t>
  </si>
  <si>
    <t>=NF($B622,"Unit Price")</t>
  </si>
  <si>
    <t>=NF($B623,"Unit Price")</t>
  </si>
  <si>
    <t>=NF($B624,"Unit Price")</t>
  </si>
  <si>
    <t>=NF($B625,"Unit Price")</t>
  </si>
  <si>
    <t>=NF($B626,"Unit Price")</t>
  </si>
  <si>
    <t>=NF($B627,"Unit Price")</t>
  </si>
  <si>
    <t>=NF($B628,"Unit Price")</t>
  </si>
  <si>
    <t>=NF($B629,"Unit Price")</t>
  </si>
  <si>
    <t>=NF($B630,"Unit Price")</t>
  </si>
  <si>
    <t>=NF($B631,"Unit Price")</t>
  </si>
  <si>
    <t>=NF($B632,"Unit Price")</t>
  </si>
  <si>
    <t>=NF($B633,"Unit Price")</t>
  </si>
  <si>
    <t>=NF($B634,"Unit Price")</t>
  </si>
  <si>
    <t>=NF($B635,"Unit Price")</t>
  </si>
  <si>
    <t>=NF($B636,"Unit Price")</t>
  </si>
  <si>
    <t>=NF($B637,"Unit Price")</t>
  </si>
  <si>
    <t>=NF($B638,"Unit Price")</t>
  </si>
  <si>
    <t>=NF($B639,"Unit Price")</t>
  </si>
  <si>
    <t>=NF($B640,"Unit Price")</t>
  </si>
  <si>
    <t>=NF($B641,"Unit Price")</t>
  </si>
  <si>
    <t>=NF($B642,"Unit Price")</t>
  </si>
  <si>
    <t>=NF($B643,"Unit Price")</t>
  </si>
  <si>
    <t>=NF($B644,"Unit Price")</t>
  </si>
  <si>
    <t>=NF($B645,"Unit Price")</t>
  </si>
  <si>
    <t>=NF($B646,"Unit Price")</t>
  </si>
  <si>
    <t>=NF($B647,"Unit Price")</t>
  </si>
  <si>
    <t>=NF($B648,"Unit Price")</t>
  </si>
  <si>
    <t>=NF($B649,"Unit Price")</t>
  </si>
  <si>
    <t>=NF($B650,"Unit Price")</t>
  </si>
  <si>
    <t>=NF($B651,"Unit Price")</t>
  </si>
  <si>
    <t>=NF($B652,"Unit Price")</t>
  </si>
  <si>
    <t>=NF($B653,"Unit Price")</t>
  </si>
  <si>
    <t>=NF($B654,"Unit Price")</t>
  </si>
  <si>
    <t>=NF($B655,"Unit Price")</t>
  </si>
  <si>
    <t>=NF($B656,"Unit Price")</t>
  </si>
  <si>
    <t>=NF($B657,"Unit Price")</t>
  </si>
  <si>
    <t>=NF($B658,"Unit Price")</t>
  </si>
  <si>
    <t>=NF($B659,"Unit Price")</t>
  </si>
  <si>
    <t>=NF($B660,"Unit Price")</t>
  </si>
  <si>
    <t>=NF($B661,"Unit Price")</t>
  </si>
  <si>
    <t>=NF($B662,"Unit Price")</t>
  </si>
  <si>
    <t>=NF($B663,"Unit Price")</t>
  </si>
  <si>
    <t>=NF($B664,"Unit Price")</t>
  </si>
  <si>
    <t>=NF($B665,"Unit Price")</t>
  </si>
  <si>
    <t>=NF($B666,"Unit Price")</t>
  </si>
  <si>
    <t>=NF($B667,"Unit Price")</t>
  </si>
  <si>
    <t>=NF($B668,"Unit Price")</t>
  </si>
  <si>
    <t>=NF($B669,"Unit Price")</t>
  </si>
  <si>
    <t>=NF($B670,"Unit Price")</t>
  </si>
  <si>
    <t>=NF($B671,"Unit Price")</t>
  </si>
  <si>
    <t>=NF($B672,"Unit Price")</t>
  </si>
  <si>
    <t>=NF($B673,"Unit Price")</t>
  </si>
  <si>
    <t>=NF($B674,"Unit Price")</t>
  </si>
  <si>
    <t>=NF($B675,"Unit Price")</t>
  </si>
  <si>
    <t>=NF($B676,"Unit Price")</t>
  </si>
  <si>
    <t>=NF($B677,"Unit Price")</t>
  </si>
  <si>
    <t>=NF($B678,"Unit Price")</t>
  </si>
  <si>
    <t>=NF($B679,"Unit Price")</t>
  </si>
  <si>
    <t>=NF($B680,"Unit Price")</t>
  </si>
  <si>
    <t>=NF($B681,"Unit Price")</t>
  </si>
  <si>
    <t>=NF($B682,"Unit Price")</t>
  </si>
  <si>
    <t>=NF($B683,"Unit Price")</t>
  </si>
  <si>
    <t>=NF($B684,"Unit Price")</t>
  </si>
  <si>
    <t>=NF($B685,"Unit Price")</t>
  </si>
  <si>
    <t>=NF($B686,"Unit Price")</t>
  </si>
  <si>
    <t>=NF($B687,"Unit Price")</t>
  </si>
  <si>
    <t>=NF($B688,"Unit Price")</t>
  </si>
  <si>
    <t>=NF($B689,"Unit Price")</t>
  </si>
  <si>
    <t>=NF($B690,"Unit Price")</t>
  </si>
  <si>
    <t>=NF($B691,"Unit Price")</t>
  </si>
  <si>
    <t>=NF($B692,"Unit Price")</t>
  </si>
  <si>
    <t>=NF($B693,"Unit Price")</t>
  </si>
  <si>
    <t>=NF($B694,"Unit Price")</t>
  </si>
  <si>
    <t>=NF($B695,"Unit Price")</t>
  </si>
  <si>
    <t>=NF($B696,"Unit Price")</t>
  </si>
  <si>
    <t>=NF($B697,"Unit Price")</t>
  </si>
  <si>
    <t>=NF($B698,"Unit Price")</t>
  </si>
  <si>
    <t>=NF($B699,"Unit Price")</t>
  </si>
  <si>
    <t>=NF($B700,"Unit Price")</t>
  </si>
  <si>
    <t>=NF($B701,"Unit Price")</t>
  </si>
  <si>
    <t>=NF($B702,"Unit Price")</t>
  </si>
  <si>
    <t>=NF($B703,"Unit Price")</t>
  </si>
  <si>
    <t>=NF($B704,"Unit Price")</t>
  </si>
  <si>
    <t>=NF($B705,"Unit Price")</t>
  </si>
  <si>
    <t>=NF($B706,"Unit Price")</t>
  </si>
  <si>
    <t>=NF($B707,"Unit Price")</t>
  </si>
  <si>
    <t>=NF($B708,"Unit Price")</t>
  </si>
  <si>
    <t>=NF($B709,"Unit Price")</t>
  </si>
  <si>
    <t>=NF($B710,"Unit Price")</t>
  </si>
  <si>
    <t>=NF($B711,"Unit Price")</t>
  </si>
  <si>
    <t>=NF($B712,"Unit Price")</t>
  </si>
  <si>
    <t>=NF($B713,"Unit Price")</t>
  </si>
  <si>
    <t>=NF($B714,"Unit Price")</t>
  </si>
  <si>
    <t>=NF($B715,"Unit Price")</t>
  </si>
  <si>
    <t>=NF($B716,"Unit Price")</t>
  </si>
  <si>
    <t>=NF($B717,"Unit Price")</t>
  </si>
  <si>
    <t>=NF($B718,"Unit Price")</t>
  </si>
  <si>
    <t>=NF($B719,"Unit Price")</t>
  </si>
  <si>
    <t>=NF($B720,"Unit Price")</t>
  </si>
  <si>
    <t>=NF($B721,"Unit Price")</t>
  </si>
  <si>
    <t>=NF($B722,"Unit Price")</t>
  </si>
  <si>
    <t>=NF($B723,"Unit Price")</t>
  </si>
  <si>
    <t>=NF($B724,"Unit Price")</t>
  </si>
  <si>
    <t>=NF($B725,"Unit Price")</t>
  </si>
  <si>
    <t>=NF($B726,"Unit Price")</t>
  </si>
  <si>
    <t>=NF($B727,"Unit Price")</t>
  </si>
  <si>
    <t>=NF($B728,"Unit Price")</t>
  </si>
  <si>
    <t>=NF($B729,"Unit Price")</t>
  </si>
  <si>
    <t>=NF($B730,"Unit Price")</t>
  </si>
  <si>
    <t>=NF($B731,"Unit Price")</t>
  </si>
  <si>
    <t>=NF($B732,"Unit Price")</t>
  </si>
  <si>
    <t>=NF($B733,"Unit Price")</t>
  </si>
  <si>
    <t>=NF($B734,"Unit Price")</t>
  </si>
  <si>
    <t>=NF($B735,"Unit Price")</t>
  </si>
  <si>
    <t>=NF($B736,"Unit Price")</t>
  </si>
  <si>
    <t>=NF($B737,"Unit Price")</t>
  </si>
  <si>
    <t>=NF($B738,"Unit Price")</t>
  </si>
  <si>
    <t>=NF($B739,"Unit Price")</t>
  </si>
  <si>
    <t>=NF($B740,"Unit Price")</t>
  </si>
  <si>
    <t>=NF($B741,"Unit Price")</t>
  </si>
  <si>
    <t>=NF($B742,"Unit Price")</t>
  </si>
  <si>
    <t>=NF($B743,"Unit Price")</t>
  </si>
  <si>
    <t>=NF($B744,"Unit Price")</t>
  </si>
  <si>
    <t>=NF($B745,"Unit Price")</t>
  </si>
  <si>
    <t>=NF($B746,"Unit Price")</t>
  </si>
  <si>
    <t>=NF($B747,"Unit Price")</t>
  </si>
  <si>
    <t>=NF($B748,"Unit Price")</t>
  </si>
  <si>
    <t>=NF($B749,"Unit Price")</t>
  </si>
  <si>
    <t>=NF($B750,"Unit Price")</t>
  </si>
  <si>
    <t>=NF($B751,"Unit Price")</t>
  </si>
  <si>
    <t>=NF($B752,"Unit Price")</t>
  </si>
  <si>
    <t>=NF($B753,"Unit Price")</t>
  </si>
  <si>
    <t>=NF($B754,"Unit Price")</t>
  </si>
  <si>
    <t>=NF($B755,"Unit Price")</t>
  </si>
  <si>
    <t>=NF($B756,"Unit Price")</t>
  </si>
  <si>
    <t>=NF($B757,"Unit Price")</t>
  </si>
  <si>
    <t>=NF($B758,"Unit Price")</t>
  </si>
  <si>
    <t>=NF($B759,"Unit Price")</t>
  </si>
  <si>
    <t>=NF($B760,"Unit Price")</t>
  </si>
  <si>
    <t>=NF($B761,"Unit Price")</t>
  </si>
  <si>
    <t>=NF($B762,"Unit Price")</t>
  </si>
  <si>
    <t>=NF($B763,"Unit Price")</t>
  </si>
  <si>
    <t>=NF($B764,"Unit Price")</t>
  </si>
  <si>
    <t>=NF($B765,"Unit Price")</t>
  </si>
  <si>
    <t>=NF($B766,"Unit Price")</t>
  </si>
  <si>
    <t>=NF($B767,"Unit Price")</t>
  </si>
  <si>
    <t>=NF($B768,"Unit Price")</t>
  </si>
  <si>
    <t>=NF($B769,"Unit Price")</t>
  </si>
  <si>
    <t>=NF($B770,"Unit Price")</t>
  </si>
  <si>
    <t>=NF($B771,"Unit Price")</t>
  </si>
  <si>
    <t>=NF($B772,"Unit Price")</t>
  </si>
  <si>
    <t>=NF($B773,"Unit Price")</t>
  </si>
  <si>
    <t>=NF($B774,"Unit Price")</t>
  </si>
  <si>
    <t>=NF($B775,"Unit Price")</t>
  </si>
  <si>
    <t>=NF($B776,"Unit Price")</t>
  </si>
  <si>
    <t>=NF($B777,"Unit Price")</t>
  </si>
  <si>
    <t>=NF($B778,"Unit Price")</t>
  </si>
  <si>
    <t>=NF($B779,"Unit Price")</t>
  </si>
  <si>
    <t>=NF($B780,"Unit Price")</t>
  </si>
  <si>
    <t>=NF($B781,"Unit Price")</t>
  </si>
  <si>
    <t>=NF($B782,"Unit Price")</t>
  </si>
  <si>
    <t>=NF($B783,"Unit Price")</t>
  </si>
  <si>
    <t>=NF($B784,"Unit Price")</t>
  </si>
  <si>
    <t>=NF($B785,"Unit Price")</t>
  </si>
  <si>
    <t>=NF($B786,"Unit Price")</t>
  </si>
  <si>
    <t>=NF($B787,"Unit Price")</t>
  </si>
  <si>
    <t>=NF($B788,"Unit Price")</t>
  </si>
  <si>
    <t>=NF($B789,"Unit Price")</t>
  </si>
  <si>
    <t>=NF($B790,"Unit Price")</t>
  </si>
  <si>
    <t>=NF($B791,"Unit Price")</t>
  </si>
  <si>
    <t>=NF($B792,"Unit Price")</t>
  </si>
  <si>
    <t>=NF($B793,"Unit Price")</t>
  </si>
  <si>
    <t>=NF($B794,"Unit Price")</t>
  </si>
  <si>
    <t>=NF($B795,"Unit Price")</t>
  </si>
  <si>
    <t>=NF($B796,"Unit Price")</t>
  </si>
  <si>
    <t>=NF($B797,"Unit Price")</t>
  </si>
  <si>
    <t>=NF($B798,"Unit Price")</t>
  </si>
  <si>
    <t>=NF($B799,"Unit Price")</t>
  </si>
  <si>
    <t>=NF($B800,"Unit Price")</t>
  </si>
  <si>
    <t>=NF($B801,"Unit Price")</t>
  </si>
  <si>
    <t>=NF($B802,"Unit Price")</t>
  </si>
  <si>
    <t>=NF($B803,"Unit Price")</t>
  </si>
  <si>
    <t>=NF($B804,"Unit Price")</t>
  </si>
  <si>
    <t>=NF($B805,"Unit Price")</t>
  </si>
  <si>
    <t>=NF($B806,"Unit Price")</t>
  </si>
  <si>
    <t>=NF($B807,"Unit Price")</t>
  </si>
  <si>
    <t>=NF($B808,"Unit Price")</t>
  </si>
  <si>
    <t>=NF($B809,"Unit Price")</t>
  </si>
  <si>
    <t>=NF($B810,"Unit Price")</t>
  </si>
  <si>
    <t>=NF($B811,"Unit Price")</t>
  </si>
  <si>
    <t>=NF($B812,"Unit Price")</t>
  </si>
  <si>
    <t>=NF($B813,"Unit Price")</t>
  </si>
  <si>
    <t>=NF($B814,"Unit Price")</t>
  </si>
  <si>
    <t>=NF($B815,"Unit Price")</t>
  </si>
  <si>
    <t>=NF($B816,"Unit Price")</t>
  </si>
  <si>
    <t>=NF($B817,"Unit Price")</t>
  </si>
  <si>
    <t>=NF($B818,"Unit Price")</t>
  </si>
  <si>
    <t>=NF($B819,"Unit Price")</t>
  </si>
  <si>
    <t>=NF($B820,"Unit Price")</t>
  </si>
  <si>
    <t>=NF($B821,"Unit Price")</t>
  </si>
  <si>
    <t>=NF($B822,"Unit Price")</t>
  </si>
  <si>
    <t>=NF($B823,"Unit Price")</t>
  </si>
  <si>
    <t>=NF($B824,"Unit Price")</t>
  </si>
  <si>
    <t>=NF($B825,"Unit Price")</t>
  </si>
  <si>
    <t>=NF($B826,"Unit Price")</t>
  </si>
  <si>
    <t>=NF($B827,"Unit Price")</t>
  </si>
  <si>
    <t>=NF($B828,"Unit Price")</t>
  </si>
  <si>
    <t>=NF($B829,"Unit Price")</t>
  </si>
  <si>
    <t>=NF($B830,"Unit Price")</t>
  </si>
  <si>
    <t>=NF($B831,"Unit Price")</t>
  </si>
  <si>
    <t>=NF($B832,"Unit Price")</t>
  </si>
  <si>
    <t>=NF($B833,"Unit Price")</t>
  </si>
  <si>
    <t>=NF($B834,"Unit Price")</t>
  </si>
  <si>
    <t>=NF($B835,"Unit Price")</t>
  </si>
  <si>
    <t>=NF($B836,"Unit Price")</t>
  </si>
  <si>
    <t>=NF($B837,"Unit Price")</t>
  </si>
  <si>
    <t>=NF($B838,"Unit Price")</t>
  </si>
  <si>
    <t>=NF($B839,"Unit Price")</t>
  </si>
  <si>
    <t>=NF($B840,"Unit Price")</t>
  </si>
  <si>
    <t>=NF($B841,"Unit Price")</t>
  </si>
  <si>
    <t>=NF($B842,"Unit Price")</t>
  </si>
  <si>
    <t>=NF($B843,"Unit Price")</t>
  </si>
  <si>
    <t>=NF($B844,"Unit Price")</t>
  </si>
  <si>
    <t>=NF($B845,"Unit Price")</t>
  </si>
  <si>
    <t>=NF($B846,"Unit Price")</t>
  </si>
  <si>
    <t>=NF($B847,"Unit Price")</t>
  </si>
  <si>
    <t>=NF($B848,"Unit Price")</t>
  </si>
  <si>
    <t>=NF($B849,"Unit Price")</t>
  </si>
  <si>
    <t>=NF($B850,"Unit Price")</t>
  </si>
  <si>
    <t>=NF($B851,"Unit Price")</t>
  </si>
  <si>
    <t>=NF($B852,"Unit Price")</t>
  </si>
  <si>
    <t>=NF($B853,"Unit Price")</t>
  </si>
  <si>
    <t>=NF($B854,"Unit Price")</t>
  </si>
  <si>
    <t>=NF($B855,"Unit Price")</t>
  </si>
  <si>
    <t>=NF($B856,"Unit Price")</t>
  </si>
  <si>
    <t>=NF($B857,"Unit Price")</t>
  </si>
  <si>
    <t>=NF($B858,"Unit Price")</t>
  </si>
  <si>
    <t>=NF($B859,"Unit Price")</t>
  </si>
  <si>
    <t>=NF($B860,"Unit Price")</t>
  </si>
  <si>
    <t>=NF($B861,"Unit Price")</t>
  </si>
  <si>
    <t>=NF($B862,"Unit Price")</t>
  </si>
  <si>
    <t>=NF($B863,"Unit Price")</t>
  </si>
  <si>
    <t>=NF($B864,"Unit Price")</t>
  </si>
  <si>
    <t>=NF($B865,"Unit Price")</t>
  </si>
  <si>
    <t>=NF($B866,"Unit Price")</t>
  </si>
  <si>
    <t>=NF($B867,"Unit Price")</t>
  </si>
  <si>
    <t>=NF($B868,"Unit Price")</t>
  </si>
  <si>
    <t>=NF($B869,"Unit Price")</t>
  </si>
  <si>
    <t>=NF($B870,"Unit Price")</t>
  </si>
  <si>
    <t>=NF($B871,"Unit Price")</t>
  </si>
  <si>
    <t>=NF($B872,"Unit Price")</t>
  </si>
  <si>
    <t>=NF($B873,"Unit Price")</t>
  </si>
  <si>
    <t>=NF($B874,"Unit Price")</t>
  </si>
  <si>
    <t>=NF($B875,"Unit Price")</t>
  </si>
  <si>
    <t>=NF($B876,"Unit Price")</t>
  </si>
  <si>
    <t>=NF($B877,"Unit Price")</t>
  </si>
  <si>
    <t>=NF($B878,"Unit Price")</t>
  </si>
  <si>
    <t>=NF($B879,"Unit Price")</t>
  </si>
  <si>
    <t>=NF($B880,"Unit Price")</t>
  </si>
  <si>
    <t>=NF($B881,"Unit Price")</t>
  </si>
  <si>
    <t>=NF($B882,"Unit Price")</t>
  </si>
  <si>
    <t>=NF($B883,"Unit Price")</t>
  </si>
  <si>
    <t>=NF($B884,"Unit Price")</t>
  </si>
  <si>
    <t>=NF($B885,"Unit Price")</t>
  </si>
  <si>
    <t>=NF($B886,"Unit Price")</t>
  </si>
  <si>
    <t>=NF($B887,"Unit Price")</t>
  </si>
  <si>
    <t>=NF($B888,"Unit Price")</t>
  </si>
  <si>
    <t>=NF($B889,"Unit Price")</t>
  </si>
  <si>
    <t>=NF($B890,"Unit Price")</t>
  </si>
  <si>
    <t>=NF($B891,"Unit Price")</t>
  </si>
  <si>
    <t>=NF($B892,"Unit Price")</t>
  </si>
  <si>
    <t>=NF($B893,"Unit Price")</t>
  </si>
  <si>
    <t>=NF($B894,"Unit Price")</t>
  </si>
  <si>
    <t>=NF($B895,"Unit Price")</t>
  </si>
  <si>
    <t>=NF($B896,"Unit Price")</t>
  </si>
  <si>
    <t>=NF($B897,"Unit Price")</t>
  </si>
  <si>
    <t>=NF($B898,"Unit Price")</t>
  </si>
  <si>
    <t>=NF($B899,"Unit Price")</t>
  </si>
  <si>
    <t>=NF($B900,"Unit Price")</t>
  </si>
  <si>
    <t>=NF($B901,"Unit Price")</t>
  </si>
  <si>
    <t>=NF($B902,"Unit Price")</t>
  </si>
  <si>
    <t>=NF($B903,"Unit Price")</t>
  </si>
  <si>
    <t>=NF($B904,"Unit Price")</t>
  </si>
  <si>
    <t>=NF($B905,"Unit Price")</t>
  </si>
  <si>
    <t>=NF($B906,"Unit Price")</t>
  </si>
  <si>
    <t>=NF($B907,"Unit Price")</t>
  </si>
  <si>
    <t>=NF($B908,"Unit Price")</t>
  </si>
  <si>
    <t>=NF($B909,"Unit Price")</t>
  </si>
  <si>
    <t>=NF($B910,"Unit Price")</t>
  </si>
  <si>
    <t>=NF($B911,"Unit Price")</t>
  </si>
  <si>
    <t>=NF($B912,"Unit Price")</t>
  </si>
  <si>
    <t>=NF($B913,"Unit Price")</t>
  </si>
  <si>
    <t>=NF($B914,"Unit Price")</t>
  </si>
  <si>
    <t>=NF($B915,"Unit Price")</t>
  </si>
  <si>
    <t>=NF($B916,"Unit Price")</t>
  </si>
  <si>
    <t>=NF($B917,"Unit Price")</t>
  </si>
  <si>
    <t>=NF($B918,"Unit Price")</t>
  </si>
  <si>
    <t>=NF($B919,"Unit Price")</t>
  </si>
  <si>
    <t>=NF($B920,"Unit Price")</t>
  </si>
  <si>
    <t>=NF($B921,"Unit Price")</t>
  </si>
  <si>
    <t>=NF($B922,"Unit Price")</t>
  </si>
  <si>
    <t>=NF($B923,"Unit Price")</t>
  </si>
  <si>
    <t>=NF($B924,"Unit Price")</t>
  </si>
  <si>
    <t>=NF($B925,"Unit Price")</t>
  </si>
  <si>
    <t>=NF($B926,"Unit Price")</t>
  </si>
  <si>
    <t>=NF($B927,"Unit Price")</t>
  </si>
  <si>
    <t>=NF($B928,"Unit Price")</t>
  </si>
  <si>
    <t>=NF($B929,"Unit Price")</t>
  </si>
  <si>
    <t>=NF($B930,"Unit Price")</t>
  </si>
  <si>
    <t>=NF($B931,"Unit Price")</t>
  </si>
  <si>
    <t>=NF($B932,"Unit Price")</t>
  </si>
  <si>
    <t>=NF($B933,"Unit Price")</t>
  </si>
  <si>
    <t>=NF($B934,"Unit Price")</t>
  </si>
  <si>
    <t>=NF($B935,"Unit Price")</t>
  </si>
  <si>
    <t>=NF($B936,"Unit Price")</t>
  </si>
  <si>
    <t>=NF($B937,"Unit Price")</t>
  </si>
  <si>
    <t>=NF($B938,"Unit Price")</t>
  </si>
  <si>
    <t>=NF($B939,"Unit Price")</t>
  </si>
  <si>
    <t>=NF($B940,"Unit Price")</t>
  </si>
  <si>
    <t>=NF($B941,"Unit Price")</t>
  </si>
  <si>
    <t>=NF($B942,"Unit Price")</t>
  </si>
  <si>
    <t>=NF($B943,"Unit Price")</t>
  </si>
  <si>
    <t>=NF($B944,"Unit Price")</t>
  </si>
  <si>
    <t>=NF($B945,"Unit Price")</t>
  </si>
  <si>
    <t>=NF($B946,"Unit Price")</t>
  </si>
  <si>
    <t>=NF($B947,"Unit Price")</t>
  </si>
  <si>
    <t>=NF($B948,"Unit Price")</t>
  </si>
  <si>
    <t>=NF($B949,"Unit Price")</t>
  </si>
  <si>
    <t>=NF($B950,"Unit Price")</t>
  </si>
  <si>
    <t>=NF($B951,"Unit Price")</t>
  </si>
  <si>
    <t>=NF($B952,"Unit Price")</t>
  </si>
  <si>
    <t>=NF($B953,"Unit Price")</t>
  </si>
  <si>
    <t>=NF($B954,"Unit Price")</t>
  </si>
  <si>
    <t>=NF($B955,"Unit Price")</t>
  </si>
  <si>
    <t>=NF($B956,"Unit Price")</t>
  </si>
  <si>
    <t>=NF($B957,"Unit Price")</t>
  </si>
  <si>
    <t>=NF($B958,"Unit Price")</t>
  </si>
  <si>
    <t>=NF($B959,"Unit Price")</t>
  </si>
  <si>
    <t>=NF($B960,"Unit Price")</t>
  </si>
  <si>
    <t>=NF($B961,"Unit Price")</t>
  </si>
  <si>
    <t>=NF($B962,"Unit Price")</t>
  </si>
  <si>
    <t>=NF($B963,"Unit Price")</t>
  </si>
  <si>
    <t>=NF($B964,"Unit Price")</t>
  </si>
  <si>
    <t>=NF($B965,"Unit Price")</t>
  </si>
  <si>
    <t>=NF($B966,"Unit Price")</t>
  </si>
  <si>
    <t>=NF($B967,"Unit Price")</t>
  </si>
  <si>
    <t>=NF($B968,"Unit Price")</t>
  </si>
  <si>
    <t>=NF($B969,"Unit Price")</t>
  </si>
  <si>
    <t>=NF($B970,"Unit Price")</t>
  </si>
  <si>
    <t>=NF($B971,"Unit Price")</t>
  </si>
  <si>
    <t>=NF($B972,"Unit Price")</t>
  </si>
  <si>
    <t>=NF($B973,"Unit Price")</t>
  </si>
  <si>
    <t>=NF($B974,"Unit Price")</t>
  </si>
  <si>
    <t>=NF($B975,"Unit Price")</t>
  </si>
  <si>
    <t>=NF($B976,"Unit Price")</t>
  </si>
  <si>
    <t>=NF($B977,"Unit Price")</t>
  </si>
  <si>
    <t>=NF($B978,"Unit Price")</t>
  </si>
  <si>
    <t>=NF($B979,"Unit Price")</t>
  </si>
  <si>
    <t>=NF($B980,"Unit Price")</t>
  </si>
  <si>
    <t>=NF($B981,"Unit Price")</t>
  </si>
  <si>
    <t>=NF($B982,"Unit Price")</t>
  </si>
  <si>
    <t>=NF($B983,"Unit Price")</t>
  </si>
  <si>
    <t>=NF($B984,"Unit Price")</t>
  </si>
  <si>
    <t>=NF($B985,"Unit Price")</t>
  </si>
  <si>
    <t>=NF($B986,"Unit Price")</t>
  </si>
  <si>
    <t>=NF($B987,"Unit Price")</t>
  </si>
  <si>
    <t>=NF($B988,"Unit Price")</t>
  </si>
  <si>
    <t>=NF($B989,"Unit Price")</t>
  </si>
  <si>
    <t>=NF($B990,"Unit Price")</t>
  </si>
  <si>
    <t>=NF($B991,"Unit Price")</t>
  </si>
  <si>
    <t>=NF($B992,"Unit Price")</t>
  </si>
  <si>
    <t>=NF($B993,"Unit Price")</t>
  </si>
  <si>
    <t>=NF($B994,"Unit Price")</t>
  </si>
  <si>
    <t>=NF($B995,"Unit Price")</t>
  </si>
  <si>
    <t>=NF($B996,"Unit Price")</t>
  </si>
  <si>
    <t>=NF($B997,"Unit Price")</t>
  </si>
  <si>
    <t>=NF($B998,"Unit Price")</t>
  </si>
  <si>
    <t>=NF($B999,"Unit Price")</t>
  </si>
  <si>
    <t>=NF($B1000,"Unit Price")</t>
  </si>
  <si>
    <t>=NF($B1001,"Unit Price")</t>
  </si>
  <si>
    <t>=NF($B1002,"Unit Price")</t>
  </si>
  <si>
    <t>=NF($B1003,"Unit Price")</t>
  </si>
  <si>
    <t>=NF($B1004,"Unit Price")</t>
  </si>
  <si>
    <t>=NF($B1005,"Unit Price")</t>
  </si>
  <si>
    <t>=NF($B1006,"Unit Price")</t>
  </si>
  <si>
    <t>=NF($B1007,"Unit Price")</t>
  </si>
  <si>
    <t>=NF($B1008,"Unit Price")</t>
  </si>
  <si>
    <t>=NF($B1009,"Unit Price")</t>
  </si>
  <si>
    <t>=NF($B1010,"Unit Price")</t>
  </si>
  <si>
    <t>=NF($B1011,"Unit Price")</t>
  </si>
  <si>
    <t>=NF($B1012,"Unit Price")</t>
  </si>
  <si>
    <t>=NF($B1013,"Unit Price")</t>
  </si>
  <si>
    <t>=NF($B1014,"Unit Price")</t>
  </si>
  <si>
    <t>=NF($B1015,"Unit Price")</t>
  </si>
  <si>
    <t>=NF($B1016,"Unit Price")</t>
  </si>
  <si>
    <t>=NF($B1017,"Unit Price")</t>
  </si>
  <si>
    <t>=NF($B1018,"Unit Price")</t>
  </si>
  <si>
    <t>=NF($B1019,"Unit Price")</t>
  </si>
  <si>
    <t>=NF($B1020,"Unit Price")</t>
  </si>
  <si>
    <t>=NF($B1021,"Unit Price")</t>
  </si>
  <si>
    <t>=NF($B1022,"Unit Price")</t>
  </si>
  <si>
    <t>=NF($B1023,"Unit Price")</t>
  </si>
  <si>
    <t>=NF($B1024,"Unit Price")</t>
  </si>
  <si>
    <t>=NF($B1025,"Unit Price")</t>
  </si>
  <si>
    <t>=NF($B1026,"Unit Price")</t>
  </si>
  <si>
    <t>=NF($B1027,"Unit Price")</t>
  </si>
  <si>
    <t>=NF($B1028,"Unit Price")</t>
  </si>
  <si>
    <t>=NF($B1029,"Unit Price")</t>
  </si>
  <si>
    <t>=NF($B1030,"Unit Price")</t>
  </si>
  <si>
    <t>=NF($B1031,"Unit Price")</t>
  </si>
  <si>
    <t>=NF($B1032,"Unit Price")</t>
  </si>
  <si>
    <t>=NF($B1033,"Unit Price")</t>
  </si>
  <si>
    <t>=NF($B1034,"Unit Price")</t>
  </si>
  <si>
    <t>=NF($B1035,"Unit Price")</t>
  </si>
  <si>
    <t>=NF($B1036,"Unit Price")</t>
  </si>
  <si>
    <t>=NF($B1037,"Unit Price")</t>
  </si>
  <si>
    <t>=NF($B1038,"Unit Price")</t>
  </si>
  <si>
    <t>=NF($B1039,"Unit Price")</t>
  </si>
  <si>
    <t>=NF($B1040,"Unit Price")</t>
  </si>
  <si>
    <t>=NF($B1041,"Unit Price")</t>
  </si>
  <si>
    <t>=NF($B1042,"Unit Price")</t>
  </si>
  <si>
    <t>=NF($B1043,"Unit Price")</t>
  </si>
  <si>
    <t>=NF($B1044,"Unit Price")</t>
  </si>
  <si>
    <t>=NF($B1045,"Unit Price")</t>
  </si>
  <si>
    <t>=NF($B1046,"Unit Price")</t>
  </si>
  <si>
    <t>=NF($B1047,"Unit Price")</t>
  </si>
  <si>
    <t>=NF($B1048,"Unit Price")</t>
  </si>
  <si>
    <t>=NF($B1049,"Unit Price")</t>
  </si>
  <si>
    <t>=NF($B1050,"Unit Price")</t>
  </si>
  <si>
    <t>=NF($B1051,"Unit Price")</t>
  </si>
  <si>
    <t>=NF($B1052,"Unit Price")</t>
  </si>
  <si>
    <t>=NF($B1053,"Unit Price")</t>
  </si>
  <si>
    <t>=NF($B1054,"Unit Price")</t>
  </si>
  <si>
    <t>=NF($B1055,"Unit Price")</t>
  </si>
  <si>
    <t>=NF($B1056,"Unit Price")</t>
  </si>
  <si>
    <t>=NF($B1057,"Unit Price")</t>
  </si>
  <si>
    <t>=NF($B1058,"Unit Price")</t>
  </si>
  <si>
    <t>=NF($B1059,"Unit Price")</t>
  </si>
  <si>
    <t>=NF($B1060,"Unit Price")</t>
  </si>
  <si>
    <t>=NF($B1061,"Unit Price")</t>
  </si>
  <si>
    <t>=NF($B1062,"Unit Price")</t>
  </si>
  <si>
    <t>=NF($B1063,"Unit Price")</t>
  </si>
  <si>
    <t>=NF($B1064,"Unit Price")</t>
  </si>
  <si>
    <t>=NF($B1065,"Unit Price")</t>
  </si>
  <si>
    <t>=NF($B1066,"Unit Price")</t>
  </si>
  <si>
    <t>=NF($B1067,"Unit Price")</t>
  </si>
  <si>
    <t>=NF($B1068,"Unit Price")</t>
  </si>
  <si>
    <t>=NF($B1069,"Unit Price")</t>
  </si>
  <si>
    <t>=NF($B1070,"Unit Price")</t>
  </si>
  <si>
    <t>=NF($B1071,"Unit Price")</t>
  </si>
  <si>
    <t>=NF($B1072,"Unit Price")</t>
  </si>
  <si>
    <t>=NF($B1073,"Unit Price")</t>
  </si>
  <si>
    <t>=NF($B1074,"Unit Price")</t>
  </si>
  <si>
    <t>=NF($B1075,"Unit Price")</t>
  </si>
  <si>
    <t>=NF($B1076,"Unit Price")</t>
  </si>
  <si>
    <t>=NF($B1077,"Unit Price")</t>
  </si>
  <si>
    <t>=NF($B1078,"Unit Price")</t>
  </si>
  <si>
    <t>=NF($B1079,"Unit Price")</t>
  </si>
  <si>
    <t>=NF($B1080,"Unit Price")</t>
  </si>
  <si>
    <t>=NF($B1081,"Unit Price")</t>
  </si>
  <si>
    <t>=NF($B1082,"Unit Price")</t>
  </si>
  <si>
    <t>=NF($B1083,"Unit Price")</t>
  </si>
  <si>
    <t>=NF($B1084,"Unit Price")</t>
  </si>
  <si>
    <t>=NF($B1085,"Unit Price")</t>
  </si>
  <si>
    <t>=NF($B1086,"Unit Price")</t>
  </si>
  <si>
    <t>=NF($B1087,"Unit Price")</t>
  </si>
  <si>
    <t>=NF($B1088,"Unit Price")</t>
  </si>
  <si>
    <t>=NF($B1089,"Unit Price")</t>
  </si>
  <si>
    <t>=NF($B1090,"Unit Price")</t>
  </si>
  <si>
    <t>=NF($B1091,"Unit Price")</t>
  </si>
  <si>
    <t>=NF($B1092,"Unit Price")</t>
  </si>
  <si>
    <t>=NF($B1093,"Unit Price")</t>
  </si>
  <si>
    <t>=NF($B1094,"Unit Price")</t>
  </si>
  <si>
    <t>=NF($B1095,"Unit Price")</t>
  </si>
  <si>
    <t>=NF($B1096,"Unit Price")</t>
  </si>
  <si>
    <t>=NF($B1097,"Unit Price")</t>
  </si>
  <si>
    <t>=NF($B1098,"Unit Price")</t>
  </si>
  <si>
    <t>=NF($B1099,"Unit Price")</t>
  </si>
  <si>
    <t>=NF($B1100,"Unit Price")</t>
  </si>
  <si>
    <t>=NF($B1101,"Unit Price")</t>
  </si>
  <si>
    <t>=NF($B1102,"Unit Price")</t>
  </si>
  <si>
    <t>=NF($B1103,"Unit Price")</t>
  </si>
  <si>
    <t>=NF($B1104,"Unit Price")</t>
  </si>
  <si>
    <t>=NF($B1105,"Unit Price")</t>
  </si>
  <si>
    <t>=NF($B1106,"Unit Price")</t>
  </si>
  <si>
    <t>=NF($B1107,"Unit Price")</t>
  </si>
  <si>
    <t>=NF($B1108,"Unit Price")</t>
  </si>
  <si>
    <t>=NF($B1109,"Unit Price")</t>
  </si>
  <si>
    <t>=NF($B1110,"Unit Price")</t>
  </si>
  <si>
    <t>=NF($B1111,"Unit Price")</t>
  </si>
  <si>
    <t>=NF($B1112,"Unit Price")</t>
  </si>
  <si>
    <t>=NF($B1113,"Unit Price")</t>
  </si>
  <si>
    <t>=NF($B1114,"Unit Price")</t>
  </si>
  <si>
    <t>=NF($B1115,"Unit Price")</t>
  </si>
  <si>
    <t>=NF($B1116,"Unit Price")</t>
  </si>
  <si>
    <t>=NF($B1117,"Unit Price")</t>
  </si>
  <si>
    <t>=NF($B1118,"Unit Price")</t>
  </si>
  <si>
    <t>=NF($B1119,"Unit Price")</t>
  </si>
  <si>
    <t>=NF($B1120,"Unit Price")</t>
  </si>
  <si>
    <t>=NF($B1121,"Unit Price")</t>
  </si>
  <si>
    <t>=NF($B1122,"Unit Price")</t>
  </si>
  <si>
    <t>=NF($B1123,"Unit Price")</t>
  </si>
  <si>
    <t>=NF($B1124,"Unit Price")</t>
  </si>
  <si>
    <t>=NF($B1125,"Unit Price")</t>
  </si>
  <si>
    <t>=NF($B1126,"Unit Price")</t>
  </si>
  <si>
    <t>=NF($B1127,"Unit Price")</t>
  </si>
  <si>
    <t>=NF($B1128,"Unit Price")</t>
  </si>
  <si>
    <t>=NF($B1129,"Unit Price")</t>
  </si>
  <si>
    <t>=NF($B1130,"Unit Price")</t>
  </si>
  <si>
    <t>=NF($B1131,"Unit Price")</t>
  </si>
  <si>
    <t>=NF($B1132,"Unit Price")</t>
  </si>
  <si>
    <t>=NF($B1133,"Unit Price")</t>
  </si>
  <si>
    <t>=NF($B1134,"Unit Price")</t>
  </si>
  <si>
    <t>=NF($B1135,"Unit Price")</t>
  </si>
  <si>
    <t>=NF($B1136,"Unit Price")</t>
  </si>
  <si>
    <t>=NF($B1137,"Unit Price")</t>
  </si>
  <si>
    <t>=NF($B1138,"Unit Price")</t>
  </si>
  <si>
    <t>=NF($B1139,"Unit Price")</t>
  </si>
  <si>
    <t>=NF($B1140,"Unit Price")</t>
  </si>
  <si>
    <t>=NF($B1141,"Unit Price")</t>
  </si>
  <si>
    <t>=NF($B1142,"Unit Price")</t>
  </si>
  <si>
    <t>=NF($B1143,"Unit Price")</t>
  </si>
  <si>
    <t>=NF($B1144,"Unit Price")</t>
  </si>
  <si>
    <t>=NF($B1145,"Unit Price")</t>
  </si>
  <si>
    <t>=NF($B1146,"Unit Price")</t>
  </si>
  <si>
    <t>=NF($B1147,"Unit Price")</t>
  </si>
  <si>
    <t>=NF($B1148,"Unit Price")</t>
  </si>
  <si>
    <t>=NF($B1149,"Unit Price")</t>
  </si>
  <si>
    <t>=NF($B1150,"Unit Price")</t>
  </si>
  <si>
    <t>=NF($B1151,"Unit Price")</t>
  </si>
  <si>
    <t>=NF($B1152,"Unit Price")</t>
  </si>
  <si>
    <t>=NF($B1153,"Unit Price")</t>
  </si>
  <si>
    <t>=NF($B1154,"Unit Price")</t>
  </si>
  <si>
    <t>=NF($B1155,"Unit Price")</t>
  </si>
  <si>
    <t>=NF($B1156,"Unit Price")</t>
  </si>
  <si>
    <t>=NF($B1157,"Unit Price")</t>
  </si>
  <si>
    <t>=NF($B1158,"Unit Price")</t>
  </si>
  <si>
    <t>=NF($B1159,"Unit Price")</t>
  </si>
  <si>
    <t>=NF($B1160,"Unit Price")</t>
  </si>
  <si>
    <t>=NF($B1161,"Unit Price")</t>
  </si>
  <si>
    <t>=NF($B1162,"Unit Price")</t>
  </si>
  <si>
    <t>=NF($B1163,"Unit Price")</t>
  </si>
  <si>
    <t>=NF($B1164,"Unit Price")</t>
  </si>
  <si>
    <t>=NF($B1165,"Unit Price")</t>
  </si>
  <si>
    <t>=NF($B1166,"Unit Price")</t>
  </si>
  <si>
    <t>=NF($B1167,"Unit Price")</t>
  </si>
  <si>
    <t>=NF($B1168,"Unit Price")</t>
  </si>
  <si>
    <t>=NF($B1169,"Unit Price")</t>
  </si>
  <si>
    <t>=NF($B1170,"Unit Price")</t>
  </si>
  <si>
    <t>=NF($B1171,"Unit Price")</t>
  </si>
  <si>
    <t>=NF($B1172,"Unit Price")</t>
  </si>
  <si>
    <t>=NF($B1173,"Unit Price")</t>
  </si>
  <si>
    <t>=NF($B1174,"Unit Price")</t>
  </si>
  <si>
    <t>=NF($B1175,"Unit Price")</t>
  </si>
  <si>
    <t>=NF($B1176,"Unit Price")</t>
  </si>
  <si>
    <t>=NF($B1177,"Unit Price")</t>
  </si>
  <si>
    <t>=NF($B1178,"Unit Price")</t>
  </si>
  <si>
    <t>=NF($B1179,"Unit Price")</t>
  </si>
  <si>
    <t>=NF($B1180,"Unit Price")</t>
  </si>
  <si>
    <t>=NF($B1181,"Unit Price")</t>
  </si>
  <si>
    <t>=NF($B1182,"Unit Price")</t>
  </si>
  <si>
    <t>=NF($B1183,"Unit Price")</t>
  </si>
  <si>
    <t>=NF($B1184,"Unit Price")</t>
  </si>
  <si>
    <t>=NF($B1185,"Unit Price")</t>
  </si>
  <si>
    <t>=NF($B1186,"Unit Price")</t>
  </si>
  <si>
    <t>=NF($B1187,"Unit Price")</t>
  </si>
  <si>
    <t>=NF($B1188,"Unit Price")</t>
  </si>
  <si>
    <t>=NF($B1189,"Unit Price")</t>
  </si>
  <si>
    <t>=NF($B1190,"Unit Price")</t>
  </si>
  <si>
    <t>=NF($B1191,"Unit Price")</t>
  </si>
  <si>
    <t>=NF($B1192,"Unit Price")</t>
  </si>
  <si>
    <t>=NF($B1193,"Unit Price")</t>
  </si>
  <si>
    <t>=NF($B1194,"Unit Price")</t>
  </si>
  <si>
    <t>=NF($B1195,"Unit Price")</t>
  </si>
  <si>
    <t>=NF($B1196,"Unit Price")</t>
  </si>
  <si>
    <t>=NF($B1197,"Unit Price")</t>
  </si>
  <si>
    <t>=NF($B1198,"Unit Price")</t>
  </si>
  <si>
    <t>=NF($B1199,"Unit Price")</t>
  </si>
  <si>
    <t>=NF($B1200,"Unit Price")</t>
  </si>
  <si>
    <t>=NF($B1201,"Unit Price")</t>
  </si>
  <si>
    <t>=NF($B1202,"Unit Price")</t>
  </si>
  <si>
    <t>=NF($B1203,"Unit Price")</t>
  </si>
  <si>
    <t>=NF($B1204,"Unit Price")</t>
  </si>
  <si>
    <t>=NF($B1205,"Unit Price")</t>
  </si>
  <si>
    <t>=NF($B1206,"Unit Price")</t>
  </si>
  <si>
    <t>=NF($B1207,"Unit Price")</t>
  </si>
  <si>
    <t>=NF($B1208,"Unit Price")</t>
  </si>
  <si>
    <t>=NF($B1209,"Unit Price")</t>
  </si>
  <si>
    <t>=NF($B1210,"Unit Price")</t>
  </si>
  <si>
    <t>=NF($B1211,"Unit Price")</t>
  </si>
  <si>
    <t>=NF($B1212,"Unit Price")</t>
  </si>
  <si>
    <t>=NF($B1213,"Unit Price")</t>
  </si>
  <si>
    <t>=NF($B1214,"Unit Price")</t>
  </si>
  <si>
    <t>=NF($B1215,"Unit Price")</t>
  </si>
  <si>
    <t>=NF($B1216,"Unit Price")</t>
  </si>
  <si>
    <t>=NF($B1217,"Unit Price")</t>
  </si>
  <si>
    <t>=NF($B1218,"Unit Price")</t>
  </si>
  <si>
    <t>=NF($B1219,"Unit Price")</t>
  </si>
  <si>
    <t>=NF($B1220,"Unit Price")</t>
  </si>
  <si>
    <t>=NF($B1221,"Unit Price")</t>
  </si>
  <si>
    <t>=NF($B1222,"Unit Price")</t>
  </si>
  <si>
    <t>=NF($B1223,"Unit Price")</t>
  </si>
  <si>
    <t>=NF($B1224,"Unit Price")</t>
  </si>
  <si>
    <t>=NF($B1225,"Unit Price")</t>
  </si>
  <si>
    <t>=NF($B1226,"Unit Price")</t>
  </si>
  <si>
    <t>=NF($B1227,"Unit Price")</t>
  </si>
  <si>
    <t>=NF($B1228,"Unit Price")</t>
  </si>
  <si>
    <t>=NF($B1229,"Unit Price")</t>
  </si>
  <si>
    <t>=NF($B1230,"Unit Price")</t>
  </si>
  <si>
    <t>=NF($B1231,"Unit Price")</t>
  </si>
  <si>
    <t>=NF($B1232,"Unit Price")</t>
  </si>
  <si>
    <t>=NF($B1233,"Unit Price")</t>
  </si>
  <si>
    <t>=NF($B1234,"Unit Price")</t>
  </si>
  <si>
    <t>=NF($B1235,"Unit Price")</t>
  </si>
  <si>
    <t>=NF($B1236,"Unit Price")</t>
  </si>
  <si>
    <t>=NF($B1237,"Unit Price")</t>
  </si>
  <si>
    <t>=NF($B1238,"Unit Price")</t>
  </si>
  <si>
    <t>=NF($B1239,"Unit Price")</t>
  </si>
  <si>
    <t>=NF($B1240,"Unit Price")</t>
  </si>
  <si>
    <t>=NF($B1241,"Unit Price")</t>
  </si>
  <si>
    <t>=NF($B1242,"Unit Price")</t>
  </si>
  <si>
    <t>=NF($B1243,"Unit Price")</t>
  </si>
  <si>
    <t>=NF($B1244,"Unit Price")</t>
  </si>
  <si>
    <t>=NF($B1245,"Unit Price")</t>
  </si>
  <si>
    <t>=NF($B1246,"Unit Price")</t>
  </si>
  <si>
    <t>=NF($B1247,"Unit Price")</t>
  </si>
  <si>
    <t>=NF($B1248,"Unit Price")</t>
  </si>
  <si>
    <t>=NF($B1249,"Unit Price")</t>
  </si>
  <si>
    <t>=NF($B1250,"Unit Price")</t>
  </si>
  <si>
    <t>=NF($B1251,"Unit Price")</t>
  </si>
  <si>
    <t>=NF($B1252,"Unit Price")</t>
  </si>
  <si>
    <t>=NF($B1253,"Unit Price")</t>
  </si>
  <si>
    <t>=NF($B1254,"Unit Price")</t>
  </si>
  <si>
    <t>=NL("First","Item Attribute Value","Value","ID",$K10)</t>
  </si>
  <si>
    <t>=NL("First","Item Attribute Value","Value","ID",$K11)</t>
  </si>
  <si>
    <t>=NL("First","Item Attribute Value","Value","ID",$K12)</t>
  </si>
  <si>
    <t>=NL("First","Item Attribute Value","Value","ID",$K13)</t>
  </si>
  <si>
    <t>=NL("First","Item Attribute Value","Value","ID",$K14)</t>
  </si>
  <si>
    <t>=NL("First","Item Attribute Value","Value","ID",$K15)</t>
  </si>
  <si>
    <t>=NL("First","Item Attribute Value","Value","ID",$K16)</t>
  </si>
  <si>
    <t>=NL("First","Item Attribute Value","Value","ID",$K17)</t>
  </si>
  <si>
    <t>=NL("First","Item Attribute Value","Value","ID",$K18)</t>
  </si>
  <si>
    <t>=NL("First","Item Attribute Value","Value","ID",$K19)</t>
  </si>
  <si>
    <t>=NL("First","Item Attribute Value","Value","ID",$K20)</t>
  </si>
  <si>
    <t>=NL("First","Item Attribute Value","Value","ID",$K21)</t>
  </si>
  <si>
    <t>=NL("First","Item Attribute Value","Value","ID",$K22)</t>
  </si>
  <si>
    <t>=NL("First","Item Attribute Value","Value","ID",$K23)</t>
  </si>
  <si>
    <t>=NL("First","Item Attribute Value","Value","ID",$K24)</t>
  </si>
  <si>
    <t>=NL("First","Item Attribute Value","Value","ID",$K25)</t>
  </si>
  <si>
    <t>=NL("First","Item Attribute Value","Value","ID",$K26)</t>
  </si>
  <si>
    <t>=NL("First","Item Attribute Value","Value","ID",$K27)</t>
  </si>
  <si>
    <t>=NL("First","Item Attribute Value","Value","ID",$K28)</t>
  </si>
  <si>
    <t>=NL("First","Item Attribute Value","Value","ID",$K29)</t>
  </si>
  <si>
    <t>=NL("First","Item Attribute Value","Value","ID",$K30)</t>
  </si>
  <si>
    <t>=NL("First","Item Attribute Value","Value","ID",$K31)</t>
  </si>
  <si>
    <t>=NL("First","Item Attribute Value","Value","ID",$K32)</t>
  </si>
  <si>
    <t>=NL("First","Item Attribute Value","Value","ID",$K33)</t>
  </si>
  <si>
    <t>=NL("First","Item Attribute Value","Value","ID",$K34)</t>
  </si>
  <si>
    <t>=NL("First","Item Attribute Value","Value","ID",$K35)</t>
  </si>
  <si>
    <t>=NL("First","Item Attribute Value","Value","ID",$K36)</t>
  </si>
  <si>
    <t>=NL("First","Item Attribute Value","Value","ID",$K37)</t>
  </si>
  <si>
    <t>=NL("First","Item Attribute Value","Value","ID",$K38)</t>
  </si>
  <si>
    <t>=NL("First","Item Attribute Value","Value","ID",$K39)</t>
  </si>
  <si>
    <t>=NL("First","Item Attribute Value","Value","ID",$K40)</t>
  </si>
  <si>
    <t>=NL("First","Item Attribute Value","Value","ID",$K41)</t>
  </si>
  <si>
    <t>=NL("First","Item Attribute Value","Value","ID",$K42)</t>
  </si>
  <si>
    <t>=NL("First","Item Attribute Value","Value","ID",$K43)</t>
  </si>
  <si>
    <t>=NL("First","Item Attribute Value","Value","ID",$K44)</t>
  </si>
  <si>
    <t>=NL("First","Item Attribute Value","Value","ID",$K45)</t>
  </si>
  <si>
    <t>=NL("First","Item Attribute Value","Value","ID",$K46)</t>
  </si>
  <si>
    <t>=NL("First","Item Attribute Value","Value","ID",$K47)</t>
  </si>
  <si>
    <t>=NL("First","Item Attribute Value","Value","ID",$K48)</t>
  </si>
  <si>
    <t>=NL("First","Item Attribute Value","Value","ID",$K49)</t>
  </si>
  <si>
    <t>=NL("First","Item Attribute Value","Value","ID",$K50)</t>
  </si>
  <si>
    <t>=NL("First","Item Attribute Value","Value","ID",$K51)</t>
  </si>
  <si>
    <t>=NL("First","Item Attribute Value","Value","ID",$K52)</t>
  </si>
  <si>
    <t>=NL("First","Item Attribute Value","Value","ID",$K53)</t>
  </si>
  <si>
    <t>=NL("First","Item Attribute Value","Value","ID",$K54)</t>
  </si>
  <si>
    <t>=NL("First","Item Attribute Value","Value","ID",$K55)</t>
  </si>
  <si>
    <t>=NL("First","Item Attribute Value","Value","ID",$K56)</t>
  </si>
  <si>
    <t>=NL("First","Item Attribute Value","Value","ID",$K57)</t>
  </si>
  <si>
    <t>=NL("First","Item Attribute Value","Value","ID",$K58)</t>
  </si>
  <si>
    <t>=NL("First","Item Attribute Value","Value","ID",$K59)</t>
  </si>
  <si>
    <t>=NL("First","Item Attribute Value","Value","ID",$K60)</t>
  </si>
  <si>
    <t>=NL("First","Item Attribute Value","Value","ID",$K61)</t>
  </si>
  <si>
    <t>=NL("First","Item Attribute Value","Value","ID",$K62)</t>
  </si>
  <si>
    <t>=NL("First","Item Attribute Value","Value","ID",$K63)</t>
  </si>
  <si>
    <t>=NL("First","Item Attribute Value","Value","ID",$K64)</t>
  </si>
  <si>
    <t>=NL("First","Item Attribute Value","Value","ID",$K65)</t>
  </si>
  <si>
    <t>=NL("First","Item Attribute Value","Value","ID",$K66)</t>
  </si>
  <si>
    <t>=NL("First","Item Attribute Value","Value","ID",$K67)</t>
  </si>
  <si>
    <t>=NL("First","Item Attribute Value","Value","ID",$K68)</t>
  </si>
  <si>
    <t>=NL("First","Item Attribute Value","Value","ID",$K69)</t>
  </si>
  <si>
    <t>=NL("First","Item Attribute Value","Value","ID",$K70)</t>
  </si>
  <si>
    <t>=NL("First","Item Attribute Value","Value","ID",$K71)</t>
  </si>
  <si>
    <t>=NL("First","Item Attribute Value","Value","ID",$K72)</t>
  </si>
  <si>
    <t>=NL("First","Item Attribute Value","Value","ID",$K73)</t>
  </si>
  <si>
    <t>=NL("First","Item Attribute Value","Value","ID",$K74)</t>
  </si>
  <si>
    <t>=NL("First","Item Attribute Value","Value","ID",$K75)</t>
  </si>
  <si>
    <t>=NL("First","Item Attribute Value","Value","ID",$K76)</t>
  </si>
  <si>
    <t>=NL("First","Item Attribute Value","Value","ID",$K77)</t>
  </si>
  <si>
    <t>=NL("First","Item Attribute Value","Value","ID",$K78)</t>
  </si>
  <si>
    <t>=NL("First","Item Attribute Value","Value","ID",$K79)</t>
  </si>
  <si>
    <t>=NL("First","Item Attribute Value","Value","ID",$K80)</t>
  </si>
  <si>
    <t>=NL("First","Item Attribute Value","Value","ID",$K81)</t>
  </si>
  <si>
    <t>=NL("First","Item Attribute Value","Value","ID",$K82)</t>
  </si>
  <si>
    <t>=NL("First","Item Attribute Value","Value","ID",$K83)</t>
  </si>
  <si>
    <t>=NL("First","Item Attribute Value","Value","ID",$K84)</t>
  </si>
  <si>
    <t>=NL("First","Item Attribute Value","Value","ID",$K85)</t>
  </si>
  <si>
    <t>=NL("First","Item Attribute Value","Value","ID",$K86)</t>
  </si>
  <si>
    <t>=NL("First","Item Attribute Value","Value","ID",$K87)</t>
  </si>
  <si>
    <t>=NL("First","Item Attribute Value","Value","ID",$K88)</t>
  </si>
  <si>
    <t>=NL("First","Item Attribute Value","Value","ID",$K89)</t>
  </si>
  <si>
    <t>=NL("First","Item Attribute Value","Value","ID",$K90)</t>
  </si>
  <si>
    <t>=NL("First","Item Attribute Value","Value","ID",$K91)</t>
  </si>
  <si>
    <t>=NL("First","Item Attribute Value","Value","ID",$K92)</t>
  </si>
  <si>
    <t>=NL("First","Item Attribute Value","Value","ID",$K93)</t>
  </si>
  <si>
    <t>=NL("First","Item Attribute Value","Value","ID",$K94)</t>
  </si>
  <si>
    <t>=NL("First","Item Attribute Value","Value","ID",$K95)</t>
  </si>
  <si>
    <t>=NL("First","Item Attribute Value","Value","ID",$K96)</t>
  </si>
  <si>
    <t>=NL("First","Item Attribute Value","Value","ID",$K97)</t>
  </si>
  <si>
    <t>=NL("First","Item Attribute Value","Value","ID",$K98)</t>
  </si>
  <si>
    <t>=NL("First","Item Attribute Value","Value","ID",$K99)</t>
  </si>
  <si>
    <t>=NL("First","Item Attribute Value","Value","ID",$K100)</t>
  </si>
  <si>
    <t>=NL("First","Item Attribute Value","Value","ID",$K101)</t>
  </si>
  <si>
    <t>=NL("First","Item Attribute Value","Value","ID",$K102)</t>
  </si>
  <si>
    <t>=NL("First","Item Attribute Value","Value","ID",$K103)</t>
  </si>
  <si>
    <t>=NL("First","Item Attribute Value","Value","ID",$K104)</t>
  </si>
  <si>
    <t>=NL("First","Item Attribute Value","Value","ID",$K105)</t>
  </si>
  <si>
    <t>=NL("First","Item Attribute Value","Value","ID",$K106)</t>
  </si>
  <si>
    <t>=NL("First","Item Attribute Value","Value","ID",$K107)</t>
  </si>
  <si>
    <t>=NL("First","Item Attribute Value","Value","ID",$K108)</t>
  </si>
  <si>
    <t>=NL("First","Item Attribute Value","Value","ID",$K109)</t>
  </si>
  <si>
    <t>=NL("First","Item Attribute Value","Value","ID",$K110)</t>
  </si>
  <si>
    <t>=NL("First","Item Attribute Value","Value","ID",$K111)</t>
  </si>
  <si>
    <t>=NL("First","Item Attribute Value","Value","ID",$K112)</t>
  </si>
  <si>
    <t>=NL("First","Item Attribute Value","Value","ID",$K113)</t>
  </si>
  <si>
    <t>=NL("First","Item Attribute Value","Value","ID",$K114)</t>
  </si>
  <si>
    <t>=NL("First","Item Attribute Value","Value","ID",$K115)</t>
  </si>
  <si>
    <t>=NL("First","Item Attribute Value","Value","ID",$K116)</t>
  </si>
  <si>
    <t>=NL("First","Item Attribute Value","Value","ID",$K117)</t>
  </si>
  <si>
    <t>=NL("First","Item Attribute Value","Value","ID",$K118)</t>
  </si>
  <si>
    <t>=NL("First","Item Attribute Value","Value","ID",$K119)</t>
  </si>
  <si>
    <t>=NL("First","Item Attribute Value","Value","ID",$K120)</t>
  </si>
  <si>
    <t>=NL("First","Item Attribute Value","Value","ID",$K121)</t>
  </si>
  <si>
    <t>=NL("First","Item Attribute Value","Value","ID",$K122)</t>
  </si>
  <si>
    <t>=NL("First","Item Attribute Value","Value","ID",$K123)</t>
  </si>
  <si>
    <t>=NL("First","Item Attribute Value","Value","ID",$K124)</t>
  </si>
  <si>
    <t>=NL("First","Item Attribute Value","Value","ID",$K125)</t>
  </si>
  <si>
    <t>=NL("First","Item Attribute Value","Value","ID",$K126)</t>
  </si>
  <si>
    <t>=NL("First","Item Attribute Value","Value","ID",$K127)</t>
  </si>
  <si>
    <t>=NL("First","Item Attribute Value","Value","ID",$K128)</t>
  </si>
  <si>
    <t>=NL("First","Item Attribute Value","Value","ID",$K129)</t>
  </si>
  <si>
    <t>=NL("First","Item Attribute Value","Value","ID",$K130)</t>
  </si>
  <si>
    <t>=NL("First","Item Attribute Value","Value","ID",$K131)</t>
  </si>
  <si>
    <t>=NL("First","Item Attribute Value","Value","ID",$K132)</t>
  </si>
  <si>
    <t>=NL("First","Item Attribute Value","Value","ID",$K133)</t>
  </si>
  <si>
    <t>=NL("First","Item Attribute Value","Value","ID",$K134)</t>
  </si>
  <si>
    <t>=NL("First","Item Attribute Value","Value","ID",$K135)</t>
  </si>
  <si>
    <t>=NL("First","Item Attribute Value","Value","ID",$K136)</t>
  </si>
  <si>
    <t>=NL("First","Item Attribute Value","Value","ID",$K137)</t>
  </si>
  <si>
    <t>=NL("First","Item Attribute Value","Value","ID",$K138)</t>
  </si>
  <si>
    <t>=NL("First","Item Attribute Value","Value","ID",$K139)</t>
  </si>
  <si>
    <t>=NL("First","Item Attribute Value","Value","ID",$K140)</t>
  </si>
  <si>
    <t>=NL("First","Item Attribute Value","Value","ID",$K141)</t>
  </si>
  <si>
    <t>=NL("First","Item Attribute Value","Value","ID",$K142)</t>
  </si>
  <si>
    <t>=NL("First","Item Attribute Value","Value","ID",$K143)</t>
  </si>
  <si>
    <t>=NL("First","Item Attribute Value","Value","ID",$K144)</t>
  </si>
  <si>
    <t>=NL("First","Item Attribute Value","Value","ID",$K145)</t>
  </si>
  <si>
    <t>=NL("First","Item Attribute Value","Value","ID",$K146)</t>
  </si>
  <si>
    <t>=NL("First","Item Attribute Value","Value","ID",$K147)</t>
  </si>
  <si>
    <t>=NL("First","Item Attribute Value","Value","ID",$K148)</t>
  </si>
  <si>
    <t>=NL("First","Item Attribute Value","Value","ID",$K149)</t>
  </si>
  <si>
    <t>=NL("First","Item Attribute Value","Value","ID",$K150)</t>
  </si>
  <si>
    <t>=NL("First","Item Attribute Value","Value","ID",$K151)</t>
  </si>
  <si>
    <t>=NL("First","Item Attribute Value","Value","ID",$K152)</t>
  </si>
  <si>
    <t>=NL("First","Item Attribute Value","Value","ID",$K153)</t>
  </si>
  <si>
    <t>=NL("First","Item Attribute Value","Value","ID",$K154)</t>
  </si>
  <si>
    <t>=NL("First","Item Attribute Value","Value","ID",$K155)</t>
  </si>
  <si>
    <t>=NL("First","Item Attribute Value","Value","ID",$K156)</t>
  </si>
  <si>
    <t>=NL("First","Item Attribute Value","Value","ID",$K157)</t>
  </si>
  <si>
    <t>=NL("First","Item Attribute Value","Value","ID",$K158)</t>
  </si>
  <si>
    <t>=NL("First","Item Attribute Value","Value","ID",$K159)</t>
  </si>
  <si>
    <t>=NL("First","Item Attribute Value","Value","ID",$K160)</t>
  </si>
  <si>
    <t>=NL("First","Item Attribute Value","Value","ID",$K161)</t>
  </si>
  <si>
    <t>=NL("First","Item Attribute Value","Value","ID",$K162)</t>
  </si>
  <si>
    <t>=NL("First","Item Attribute Value","Value","ID",$K163)</t>
  </si>
  <si>
    <t>=NL("First","Item Attribute Value","Value","ID",$K164)</t>
  </si>
  <si>
    <t>=NL("First","Item Attribute Value","Value","ID",$K165)</t>
  </si>
  <si>
    <t>=NL("First","Item Attribute Value","Value","ID",$K166)</t>
  </si>
  <si>
    <t>=NL("First","Item Attribute Value","Value","ID",$K167)</t>
  </si>
  <si>
    <t>=NL("First","Item Attribute Value","Value","ID",$K168)</t>
  </si>
  <si>
    <t>=NL("First","Item Attribute Value","Value","ID",$K169)</t>
  </si>
  <si>
    <t>=NL("First","Item Attribute Value","Value","ID",$K170)</t>
  </si>
  <si>
    <t>=NL("First","Item Attribute Value","Value","ID",$K171)</t>
  </si>
  <si>
    <t>=NL("First","Item Attribute Value","Value","ID",$K172)</t>
  </si>
  <si>
    <t>=NL("First","Item Attribute Value","Value","ID",$K173)</t>
  </si>
  <si>
    <t>=NL("First","Item Attribute Value","Value","ID",$K174)</t>
  </si>
  <si>
    <t>=NL("First","Item Attribute Value","Value","ID",$K175)</t>
  </si>
  <si>
    <t>=NL("First","Item Attribute Value","Value","ID",$K176)</t>
  </si>
  <si>
    <t>=NL("First","Item Attribute Value","Value","ID",$K177)</t>
  </si>
  <si>
    <t>=NL("First","Item Attribute Value","Value","ID",$K178)</t>
  </si>
  <si>
    <t>=NL("First","Item Attribute Value","Value","ID",$K179)</t>
  </si>
  <si>
    <t>=NL("First","Item Attribute Value","Value","ID",$K180)</t>
  </si>
  <si>
    <t>=NL("First","Item Attribute Value","Value","ID",$K181)</t>
  </si>
  <si>
    <t>=NL("First","Item Attribute Value","Value","ID",$K182)</t>
  </si>
  <si>
    <t>=NL("First","Item Attribute Value","Value","ID",$K183)</t>
  </si>
  <si>
    <t>=NL("First","Item Attribute Value","Value","ID",$K184)</t>
  </si>
  <si>
    <t>=NL("First","Item Attribute Value","Value","ID",$K185)</t>
  </si>
  <si>
    <t>=NL("First","Item Attribute Value","Value","ID",$K186)</t>
  </si>
  <si>
    <t>=NL("First","Item Attribute Value","Value","ID",$K187)</t>
  </si>
  <si>
    <t>=NL("First","Item Attribute Value","Value","ID",$K188)</t>
  </si>
  <si>
    <t>=NL("First","Item Attribute Value","Value","ID",$K189)</t>
  </si>
  <si>
    <t>=NL("First","Item Attribute Value","Value","ID",$K190)</t>
  </si>
  <si>
    <t>=NL("First","Item Attribute Value","Value","ID",$K191)</t>
  </si>
  <si>
    <t>=NL("First","Item Attribute Value","Value","ID",$K192)</t>
  </si>
  <si>
    <t>=NL("First","Item Attribute Value","Value","ID",$K193)</t>
  </si>
  <si>
    <t>=NL("First","Item Attribute Value","Value","ID",$K194)</t>
  </si>
  <si>
    <t>=NL("First","Item Attribute Value","Value","ID",$K195)</t>
  </si>
  <si>
    <t>=NL("First","Item Attribute Value","Value","ID",$K196)</t>
  </si>
  <si>
    <t>=NL("First","Item Attribute Value","Value","ID",$K197)</t>
  </si>
  <si>
    <t>=NL("First","Item Attribute Value","Value","ID",$K198)</t>
  </si>
  <si>
    <t>=NL("First","Item Attribute Value","Value","ID",$K199)</t>
  </si>
  <si>
    <t>=NL("First","Item Attribute Value","Value","ID",$K200)</t>
  </si>
  <si>
    <t>=NL("First","Item Attribute Value","Value","ID",$K201)</t>
  </si>
  <si>
    <t>=NL("First","Item Attribute Value","Value","ID",$K202)</t>
  </si>
  <si>
    <t>=NL("First","Item Attribute Value","Value","ID",$K203)</t>
  </si>
  <si>
    <t>=NL("First","Item Attribute Value","Value","ID",$K204)</t>
  </si>
  <si>
    <t>=NL("First","Item Attribute Value","Value","ID",$K205)</t>
  </si>
  <si>
    <t>=NL("First","Item Attribute Value","Value","ID",$K206)</t>
  </si>
  <si>
    <t>=NL("First","Item Attribute Value","Value","ID",$K207)</t>
  </si>
  <si>
    <t>=NL("First","Item Attribute Value","Value","ID",$K208)</t>
  </si>
  <si>
    <t>=NL("First","Item Attribute Value","Value","ID",$K209)</t>
  </si>
  <si>
    <t>=NL("First","Item Attribute Value","Value","ID",$K210)</t>
  </si>
  <si>
    <t>=NL("First","Item Attribute Value","Value","ID",$K211)</t>
  </si>
  <si>
    <t>=NL("First","Item Attribute Value","Value","ID",$K212)</t>
  </si>
  <si>
    <t>=NL("First","Item Attribute Value","Value","ID",$K213)</t>
  </si>
  <si>
    <t>=NL("First","Item Attribute Value","Value","ID",$K214)</t>
  </si>
  <si>
    <t>=NL("First","Item Attribute Value","Value","ID",$K215)</t>
  </si>
  <si>
    <t>=NL("First","Item Attribute Value","Value","ID",$K216)</t>
  </si>
  <si>
    <t>=NL("First","Item Attribute Value","Value","ID",$K217)</t>
  </si>
  <si>
    <t>=NL("First","Item Attribute Value","Value","ID",$K218)</t>
  </si>
  <si>
    <t>=NL("First","Item Attribute Value","Value","ID",$K219)</t>
  </si>
  <si>
    <t>=NL("First","Item Attribute Value","Value","ID",$K220)</t>
  </si>
  <si>
    <t>=NL("First","Item Attribute Value","Value","ID",$K221)</t>
  </si>
  <si>
    <t>=NL("First","Item Attribute Value","Value","ID",$K222)</t>
  </si>
  <si>
    <t>=NL("First","Item Attribute Value","Value","ID",$K223)</t>
  </si>
  <si>
    <t>=NL("First","Item Attribute Value","Value","ID",$K224)</t>
  </si>
  <si>
    <t>=NL("First","Item Attribute Value","Value","ID",$K225)</t>
  </si>
  <si>
    <t>=NL("First","Item Attribute Value","Value","ID",$K226)</t>
  </si>
  <si>
    <t>=NL("First","Item Attribute Value","Value","ID",$K227)</t>
  </si>
  <si>
    <t>=NL("First","Item Attribute Value","Value","ID",$K228)</t>
  </si>
  <si>
    <t>=NL("First","Item Attribute Value","Value","ID",$K229)</t>
  </si>
  <si>
    <t>=NL("First","Item Attribute Value","Value","ID",$K230)</t>
  </si>
  <si>
    <t>=NL("First","Item Attribute Value","Value","ID",$K231)</t>
  </si>
  <si>
    <t>=NL("First","Item Attribute Value","Value","ID",$K232)</t>
  </si>
  <si>
    <t>=NL("First","Item Attribute Value","Value","ID",$K233)</t>
  </si>
  <si>
    <t>=NL("First","Item Attribute Value","Value","ID",$K234)</t>
  </si>
  <si>
    <t>=NL("First","Item Attribute Value","Value","ID",$K235)</t>
  </si>
  <si>
    <t>=NL("First","Item Attribute Value","Value","ID",$K236)</t>
  </si>
  <si>
    <t>=NL("First","Item Attribute Value","Value","ID",$K237)</t>
  </si>
  <si>
    <t>=NL("First","Item Attribute Value","Value","ID",$K238)</t>
  </si>
  <si>
    <t>=NL("First","Item Attribute Value","Value","ID",$K239)</t>
  </si>
  <si>
    <t>=NL("First","Item Attribute Value","Value","ID",$K240)</t>
  </si>
  <si>
    <t>=NL("First","Item Attribute Value","Value","ID",$K241)</t>
  </si>
  <si>
    <t>=NL("First","Item Attribute Value","Value","ID",$K242)</t>
  </si>
  <si>
    <t>=NL("First","Item Attribute Value","Value","ID",$K243)</t>
  </si>
  <si>
    <t>=NL("First","Item Attribute Value","Value","ID",$K244)</t>
  </si>
  <si>
    <t>=NL("First","Item Attribute Value","Value","ID",$K245)</t>
  </si>
  <si>
    <t>=NL("First","Item Attribute Value","Value","ID",$K246)</t>
  </si>
  <si>
    <t>=NL("First","Item Attribute Value","Value","ID",$K247)</t>
  </si>
  <si>
    <t>=NL("First","Item Attribute Value","Value","ID",$K248)</t>
  </si>
  <si>
    <t>=NL("First","Item Attribute Value","Value","ID",$K249)</t>
  </si>
  <si>
    <t>=NL("First","Item Attribute Value","Value","ID",$K250)</t>
  </si>
  <si>
    <t>=NL("First","Item Attribute Value","Value","ID",$K251)</t>
  </si>
  <si>
    <t>=NL("First","Item Attribute Value","Value","ID",$K252)</t>
  </si>
  <si>
    <t>=NL("First","Item Attribute Value","Value","ID",$K253)</t>
  </si>
  <si>
    <t>=NL("First","Item Attribute Value","Value","ID",$K254)</t>
  </si>
  <si>
    <t>=NL("First","Item Attribute Value","Value","ID",$K255)</t>
  </si>
  <si>
    <t>=NL("First","Item Attribute Value","Value","ID",$K256)</t>
  </si>
  <si>
    <t>=NL("First","Item Attribute Value","Value","ID",$K257)</t>
  </si>
  <si>
    <t>=NL("First","Item Attribute Value","Value","ID",$K258)</t>
  </si>
  <si>
    <t>=NL("First","Item Attribute Value","Value","ID",$K259)</t>
  </si>
  <si>
    <t>=NL("First","Item Attribute Value","Value","ID",$K260)</t>
  </si>
  <si>
    <t>=NL("First","Item Attribute Value","Value","ID",$K261)</t>
  </si>
  <si>
    <t>=NL("First","Item Attribute Value","Value","ID",$K262)</t>
  </si>
  <si>
    <t>=NL("First","Item Attribute Value","Value","ID",$K263)</t>
  </si>
  <si>
    <t>=NL("First","Item Attribute Value","Value","ID",$K264)</t>
  </si>
  <si>
    <t>=NL("First","Item Attribute Value","Value","ID",$K265)</t>
  </si>
  <si>
    <t>=NL("First","Item Attribute Value","Value","ID",$K266)</t>
  </si>
  <si>
    <t>=NL("First","Item Attribute Value","Value","ID",$K267)</t>
  </si>
  <si>
    <t>=NL("First","Item Attribute Value","Value","ID",$K268)</t>
  </si>
  <si>
    <t>=NL("First","Item Attribute Value","Value","ID",$K269)</t>
  </si>
  <si>
    <t>=NL("First","Item Attribute Value","Value","ID",$K270)</t>
  </si>
  <si>
    <t>=NL("First","Item Attribute Value","Value","ID",$K271)</t>
  </si>
  <si>
    <t>=NL("First","Item Attribute Value","Value","ID",$K272)</t>
  </si>
  <si>
    <t>=NL("First","Item Attribute Value","Value","ID",$K273)</t>
  </si>
  <si>
    <t>=NL("First","Item Attribute Value","Value","ID",$K274)</t>
  </si>
  <si>
    <t>=NL("First","Item Attribute Value","Value","ID",$K275)</t>
  </si>
  <si>
    <t>=NL("First","Item Attribute Value","Value","ID",$K276)</t>
  </si>
  <si>
    <t>=NL("First","Item Attribute Value","Value","ID",$K277)</t>
  </si>
  <si>
    <t>=NL("First","Item Attribute Value","Value","ID",$K278)</t>
  </si>
  <si>
    <t>=NL("First","Item Attribute Value","Value","ID",$K279)</t>
  </si>
  <si>
    <t>=NL("First","Item Attribute Value","Value","ID",$K280)</t>
  </si>
  <si>
    <t>=NL("First","Item Attribute Value","Value","ID",$K281)</t>
  </si>
  <si>
    <t>=NL("First","Item Attribute Value","Value","ID",$K282)</t>
  </si>
  <si>
    <t>=NL("First","Item Attribute Value","Value","ID",$K283)</t>
  </si>
  <si>
    <t>=NL("First","Item Attribute Value","Value","ID",$K284)</t>
  </si>
  <si>
    <t>=NL("First","Item Attribute Value","Value","ID",$K285)</t>
  </si>
  <si>
    <t>=NL("First","Item Attribute Value","Value","ID",$K286)</t>
  </si>
  <si>
    <t>=NL("First","Item Attribute Value","Value","ID",$K287)</t>
  </si>
  <si>
    <t>=NL("First","Item Attribute Value","Value","ID",$K288)</t>
  </si>
  <si>
    <t>=NL("First","Item Attribute Value","Value","ID",$K289)</t>
  </si>
  <si>
    <t>=NL("First","Item Attribute Value","Value","ID",$K290)</t>
  </si>
  <si>
    <t>=NL("First","Item Attribute Value","Value","ID",$K291)</t>
  </si>
  <si>
    <t>=NL("First","Item Attribute Value","Value","ID",$K292)</t>
  </si>
  <si>
    <t>=NL("First","Item Attribute Value","Value","ID",$K293)</t>
  </si>
  <si>
    <t>=NL("First","Item Attribute Value","Value","ID",$K294)</t>
  </si>
  <si>
    <t>=NL("First","Item Attribute Value","Value","ID",$K295)</t>
  </si>
  <si>
    <t>=NL("First","Item Attribute Value","Value","ID",$K296)</t>
  </si>
  <si>
    <t>=NL("First","Item Attribute Value","Value","ID",$K297)</t>
  </si>
  <si>
    <t>=NL("First","Item Attribute Value","Value","ID",$K298)</t>
  </si>
  <si>
    <t>=NL("First","Item Attribute Value","Value","ID",$K299)</t>
  </si>
  <si>
    <t>=NL("First","Item Attribute Value","Value","ID",$K300)</t>
  </si>
  <si>
    <t>=NL("First","Item Attribute Value","Value","ID",$K301)</t>
  </si>
  <si>
    <t>=NL("First","Item Attribute Value","Value","ID",$K302)</t>
  </si>
  <si>
    <t>=NL("First","Item Attribute Value","Value","ID",$K303)</t>
  </si>
  <si>
    <t>=NL("First","Item Attribute Value","Value","ID",$K304)</t>
  </si>
  <si>
    <t>=NL("First","Item Attribute Value","Value","ID",$K305)</t>
  </si>
  <si>
    <t>=NL("First","Item Attribute Value","Value","ID",$K306)</t>
  </si>
  <si>
    <t>=NL("First","Item Attribute Value","Value","ID",$K307)</t>
  </si>
  <si>
    <t>=NL("First","Item Attribute Value","Value","ID",$K308)</t>
  </si>
  <si>
    <t>=NL("First","Item Attribute Value","Value","ID",$K309)</t>
  </si>
  <si>
    <t>=NL("First","Item Attribute Value","Value","ID",$K310)</t>
  </si>
  <si>
    <t>=NL("First","Item Attribute Value","Value","ID",$K311)</t>
  </si>
  <si>
    <t>=NL("First","Item Attribute Value","Value","ID",$K312)</t>
  </si>
  <si>
    <t>=NL("First","Item Attribute Value","Value","ID",$K313)</t>
  </si>
  <si>
    <t>=NL("First","Item Attribute Value","Value","ID",$K314)</t>
  </si>
  <si>
    <t>=NL("First","Item Attribute Value","Value","ID",$K315)</t>
  </si>
  <si>
    <t>=NL("First","Item Attribute Value","Value","ID",$K316)</t>
  </si>
  <si>
    <t>=NL("First","Item Attribute Value","Value","ID",$K317)</t>
  </si>
  <si>
    <t>=NL("First","Item Attribute Value","Value","ID",$K318)</t>
  </si>
  <si>
    <t>=NL("First","Item Attribute Value","Value","ID",$K319)</t>
  </si>
  <si>
    <t>=NL("First","Item Attribute Value","Value","ID",$K320)</t>
  </si>
  <si>
    <t>=NL("First","Item Attribute Value","Value","ID",$K321)</t>
  </si>
  <si>
    <t>=NL("First","Item Attribute Value","Value","ID",$K322)</t>
  </si>
  <si>
    <t>=NL("First","Item Attribute Value","Value","ID",$K323)</t>
  </si>
  <si>
    <t>=NL("First","Item Attribute Value","Value","ID",$K324)</t>
  </si>
  <si>
    <t>=NL("First","Item Attribute Value","Value","ID",$K325)</t>
  </si>
  <si>
    <t>=NL("First","Item Attribute Value","Value","ID",$K326)</t>
  </si>
  <si>
    <t>=NL("First","Item Attribute Value","Value","ID",$K327)</t>
  </si>
  <si>
    <t>=NL("First","Item Attribute Value","Value","ID",$K328)</t>
  </si>
  <si>
    <t>=NL("First","Item Attribute Value","Value","ID",$K329)</t>
  </si>
  <si>
    <t>=NL("First","Item Attribute Value","Value","ID",$K330)</t>
  </si>
  <si>
    <t>=NL("First","Item Attribute Value","Value","ID",$K331)</t>
  </si>
  <si>
    <t>=NL("First","Item Attribute Value","Value","ID",$K332)</t>
  </si>
  <si>
    <t>=NL("First","Item Attribute Value","Value","ID",$K333)</t>
  </si>
  <si>
    <t>=NL("First","Item Attribute Value","Value","ID",$K334)</t>
  </si>
  <si>
    <t>=NL("First","Item Attribute Value","Value","ID",$K335)</t>
  </si>
  <si>
    <t>=NL("First","Item Attribute Value","Value","ID",$K336)</t>
  </si>
  <si>
    <t>=NL("First","Item Attribute Value","Value","ID",$K337)</t>
  </si>
  <si>
    <t>=NL("First","Item Attribute Value","Value","ID",$K338)</t>
  </si>
  <si>
    <t>=NL("First","Item Attribute Value","Value","ID",$K339)</t>
  </si>
  <si>
    <t>=NL("First","Item Attribute Value","Value","ID",$K340)</t>
  </si>
  <si>
    <t>=NL("First","Item Attribute Value","Value","ID",$K341)</t>
  </si>
  <si>
    <t>=NL("First","Item Attribute Value","Value","ID",$K342)</t>
  </si>
  <si>
    <t>=NL("First","Item Attribute Value","Value","ID",$K343)</t>
  </si>
  <si>
    <t>=NL("First","Item Attribute Value","Value","ID",$K344)</t>
  </si>
  <si>
    <t>=NL("First","Item Attribute Value","Value","ID",$K345)</t>
  </si>
  <si>
    <t>=NL("First","Item Attribute Value","Value","ID",$K346)</t>
  </si>
  <si>
    <t>=NL("First","Item Attribute Value","Value","ID",$K347)</t>
  </si>
  <si>
    <t>=NL("First","Item Attribute Value","Value","ID",$K348)</t>
  </si>
  <si>
    <t>=NL("First","Item Attribute Value","Value","ID",$K349)</t>
  </si>
  <si>
    <t>=NL("First","Item Attribute Value","Value","ID",$K350)</t>
  </si>
  <si>
    <t>=NL("First","Item Attribute Value","Value","ID",$K351)</t>
  </si>
  <si>
    <t>=NL("First","Item Attribute Value","Value","ID",$K352)</t>
  </si>
  <si>
    <t>=NL("First","Item Attribute Value","Value","ID",$K353)</t>
  </si>
  <si>
    <t>=NL("First","Item Attribute Value","Value","ID",$K354)</t>
  </si>
  <si>
    <t>=NL("First","Item Attribute Value","Value","ID",$K355)</t>
  </si>
  <si>
    <t>=NL("First","Item Attribute Value","Value","ID",$K356)</t>
  </si>
  <si>
    <t>=NL("First","Item Attribute Value","Value","ID",$K357)</t>
  </si>
  <si>
    <t>=NL("First","Item Attribute Value","Value","ID",$K358)</t>
  </si>
  <si>
    <t>=NL("First","Item Attribute Value","Value","ID",$K359)</t>
  </si>
  <si>
    <t>=NL("First","Item Attribute Value","Value","ID",$K360)</t>
  </si>
  <si>
    <t>=NL("First","Item Attribute Value","Value","ID",$K361)</t>
  </si>
  <si>
    <t>=NL("First","Item Attribute Value","Value","ID",$K362)</t>
  </si>
  <si>
    <t>=NL("First","Item Attribute Value","Value","ID",$K363)</t>
  </si>
  <si>
    <t>=NL("First","Item Attribute Value","Value","ID",$K364)</t>
  </si>
  <si>
    <t>=NL("First","Item Attribute Value","Value","ID",$K365)</t>
  </si>
  <si>
    <t>=NL("First","Item Attribute Value","Value","ID",$K366)</t>
  </si>
  <si>
    <t>=NL("First","Item Attribute Value","Value","ID",$K367)</t>
  </si>
  <si>
    <t>=NL("First","Item Attribute Value","Value","ID",$K368)</t>
  </si>
  <si>
    <t>=NL("First","Item Attribute Value","Value","ID",$K369)</t>
  </si>
  <si>
    <t>=NL("First","Item Attribute Value","Value","ID",$K370)</t>
  </si>
  <si>
    <t>=NL("First","Item Attribute Value","Value","ID",$K371)</t>
  </si>
  <si>
    <t>=NL("First","Item Attribute Value","Value","ID",$K372)</t>
  </si>
  <si>
    <t>=NL("First","Item Attribute Value","Value","ID",$K373)</t>
  </si>
  <si>
    <t>=NL("First","Item Attribute Value","Value","ID",$K374)</t>
  </si>
  <si>
    <t>=NL("First","Item Attribute Value","Value","ID",$K375)</t>
  </si>
  <si>
    <t>=NL("First","Item Attribute Value","Value","ID",$K376)</t>
  </si>
  <si>
    <t>=NL("First","Item Attribute Value","Value","ID",$K377)</t>
  </si>
  <si>
    <t>=NL("First","Item Attribute Value","Value","ID",$K378)</t>
  </si>
  <si>
    <t>=NL("First","Item Attribute Value","Value","ID",$K379)</t>
  </si>
  <si>
    <t>=NL("First","Item Attribute Value","Value","ID",$K380)</t>
  </si>
  <si>
    <t>=NL("First","Item Attribute Value","Value","ID",$K381)</t>
  </si>
  <si>
    <t>=NL("First","Item Attribute Value","Value","ID",$K382)</t>
  </si>
  <si>
    <t>=NL("First","Item Attribute Value","Value","ID",$K383)</t>
  </si>
  <si>
    <t>=NL("First","Item Attribute Value","Value","ID",$K384)</t>
  </si>
  <si>
    <t>=NL("First","Item Attribute Value","Value","ID",$K385)</t>
  </si>
  <si>
    <t>=NL("First","Item Attribute Value","Value","ID",$K386)</t>
  </si>
  <si>
    <t>=NL("First","Item Attribute Value","Value","ID",$K387)</t>
  </si>
  <si>
    <t>=NL("First","Item Attribute Value","Value","ID",$K388)</t>
  </si>
  <si>
    <t>=NL("First","Item Attribute Value","Value","ID",$K389)</t>
  </si>
  <si>
    <t>=NL("First","Item Attribute Value","Value","ID",$K390)</t>
  </si>
  <si>
    <t>=NL("First","Item Attribute Value","Value","ID",$K391)</t>
  </si>
  <si>
    <t>=NL("First","Item Attribute Value","Value","ID",$K392)</t>
  </si>
  <si>
    <t>=NL("First","Item Attribute Value","Value","ID",$K393)</t>
  </si>
  <si>
    <t>=NL("First","Item Attribute Value","Value","ID",$K394)</t>
  </si>
  <si>
    <t>=NL("First","Item Attribute Value","Value","ID",$K395)</t>
  </si>
  <si>
    <t>=NL("First","Item Attribute Value","Value","ID",$K396)</t>
  </si>
  <si>
    <t>=NL("First","Item Attribute Value","Value","ID",$K397)</t>
  </si>
  <si>
    <t>=NL("First","Item Attribute Value","Value","ID",$K398)</t>
  </si>
  <si>
    <t>=NL("First","Item Attribute Value","Value","ID",$K399)</t>
  </si>
  <si>
    <t>=NL("First","Item Attribute Value","Value","ID",$K400)</t>
  </si>
  <si>
    <t>=NL("First","Item Attribute Value","Value","ID",$K401)</t>
  </si>
  <si>
    <t>=NL("First","Item Attribute Value","Value","ID",$K402)</t>
  </si>
  <si>
    <t>=NL("First","Item Attribute Value","Value","ID",$K403)</t>
  </si>
  <si>
    <t>=NL("First","Item Attribute Value","Value","ID",$K404)</t>
  </si>
  <si>
    <t>=NL("First","Item Attribute Value","Value","ID",$K405)</t>
  </si>
  <si>
    <t>=NL("First","Item Attribute Value","Value","ID",$K406)</t>
  </si>
  <si>
    <t>=NL("First","Item Attribute Value","Value","ID",$K407)</t>
  </si>
  <si>
    <t>=NL("First","Item Attribute Value","Value","ID",$K408)</t>
  </si>
  <si>
    <t>=NL("First","Item Attribute Value","Value","ID",$K409)</t>
  </si>
  <si>
    <t>=NL("First","Item Attribute Value","Value","ID",$K410)</t>
  </si>
  <si>
    <t>=NL("First","Item Attribute Value","Value","ID",$K411)</t>
  </si>
  <si>
    <t>=NL("First","Item Attribute Value","Value","ID",$K412)</t>
  </si>
  <si>
    <t>=NL("First","Item Attribute Value","Value","ID",$K413)</t>
  </si>
  <si>
    <t>=NL("First","Item Attribute Value","Value","ID",$K414)</t>
  </si>
  <si>
    <t>=NL("First","Item Attribute Value","Value","ID",$K415)</t>
  </si>
  <si>
    <t>=NL("First","Item Attribute Value","Value","ID",$K416)</t>
  </si>
  <si>
    <t>=NL("First","Item Attribute Value","Value","ID",$K417)</t>
  </si>
  <si>
    <t>=NL("First","Item Attribute Value","Value","ID",$K418)</t>
  </si>
  <si>
    <t>=NL("First","Item Attribute Value","Value","ID",$K419)</t>
  </si>
  <si>
    <t>=NL("First","Item Attribute Value","Value","ID",$K420)</t>
  </si>
  <si>
    <t>=NL("First","Item Attribute Value","Value","ID",$K421)</t>
  </si>
  <si>
    <t>=NL("First","Item Attribute Value","Value","ID",$K422)</t>
  </si>
  <si>
    <t>=NL("First","Item Attribute Value","Value","ID",$K423)</t>
  </si>
  <si>
    <t>=NL("First","Item Attribute Value","Value","ID",$K424)</t>
  </si>
  <si>
    <t>=NL("First","Item Attribute Value","Value","ID",$K425)</t>
  </si>
  <si>
    <t>=NL("First","Item Attribute Value","Value","ID",$K426)</t>
  </si>
  <si>
    <t>=NL("First","Item Attribute Value","Value","ID",$K427)</t>
  </si>
  <si>
    <t>=NL("First","Item Attribute Value","Value","ID",$K428)</t>
  </si>
  <si>
    <t>=NL("First","Item Attribute Value","Value","ID",$K429)</t>
  </si>
  <si>
    <t>=NL("First","Item Attribute Value","Value","ID",$K430)</t>
  </si>
  <si>
    <t>=NL("First","Item Attribute Value","Value","ID",$K431)</t>
  </si>
  <si>
    <t>=NL("First","Item Attribute Value","Value","ID",$K432)</t>
  </si>
  <si>
    <t>=NL("First","Item Attribute Value","Value","ID",$K433)</t>
  </si>
  <si>
    <t>=NL("First","Item Attribute Value","Value","ID",$K434)</t>
  </si>
  <si>
    <t>=NL("First","Item Attribute Value","Value","ID",$K435)</t>
  </si>
  <si>
    <t>=NL("First","Item Attribute Value","Value","ID",$K436)</t>
  </si>
  <si>
    <t>=NL("First","Item Attribute Value","Value","ID",$K437)</t>
  </si>
  <si>
    <t>=NL("First","Item Attribute Value","Value","ID",$K438)</t>
  </si>
  <si>
    <t>=NL("First","Item Attribute Value","Value","ID",$K439)</t>
  </si>
  <si>
    <t>=NL("First","Item Attribute Value","Value","ID",$K440)</t>
  </si>
  <si>
    <t>=NL("First","Item Attribute Value","Value","ID",$K441)</t>
  </si>
  <si>
    <t>=NL("First","Item Attribute Value","Value","ID",$K442)</t>
  </si>
  <si>
    <t>=NL("First","Item Attribute Value","Value","ID",$K443)</t>
  </si>
  <si>
    <t>=NL("First","Item Attribute Value","Value","ID",$K444)</t>
  </si>
  <si>
    <t>=NL("First","Item Attribute Value","Value","ID",$K445)</t>
  </si>
  <si>
    <t>=NL("First","Item Attribute Value","Value","ID",$K446)</t>
  </si>
  <si>
    <t>=NL("First","Item Attribute Value","Value","ID",$K447)</t>
  </si>
  <si>
    <t>=NL("First","Item Attribute Value","Value","ID",$K448)</t>
  </si>
  <si>
    <t>=NL("First","Item Attribute Value","Value","ID",$K449)</t>
  </si>
  <si>
    <t>=NL("First","Item Attribute Value","Value","ID",$K450)</t>
  </si>
  <si>
    <t>=NL("First","Item Attribute Value","Value","ID",$K451)</t>
  </si>
  <si>
    <t>=NL("First","Item Attribute Value","Value","ID",$K452)</t>
  </si>
  <si>
    <t>=NL("First","Item Attribute Value","Value","ID",$K453)</t>
  </si>
  <si>
    <t>=NL("First","Item Attribute Value","Value","ID",$K454)</t>
  </si>
  <si>
    <t>=NL("First","Item Attribute Value","Value","ID",$K455)</t>
  </si>
  <si>
    <t>=NL("First","Item Attribute Value","Value","ID",$K456)</t>
  </si>
  <si>
    <t>=NL("First","Item Attribute Value","Value","ID",$K457)</t>
  </si>
  <si>
    <t>=NL("First","Item Attribute Value","Value","ID",$K458)</t>
  </si>
  <si>
    <t>=NL("First","Item Attribute Value","Value","ID",$K459)</t>
  </si>
  <si>
    <t>=NL("First","Item Attribute Value","Value","ID",$K460)</t>
  </si>
  <si>
    <t>=NL("First","Item Attribute Value","Value","ID",$K461)</t>
  </si>
  <si>
    <t>=NL("First","Item Attribute Value","Value","ID",$K462)</t>
  </si>
  <si>
    <t>=NL("First","Item Attribute Value","Value","ID",$K463)</t>
  </si>
  <si>
    <t>=NL("First","Item Attribute Value","Value","ID",$K464)</t>
  </si>
  <si>
    <t>=NL("First","Item Attribute Value","Value","ID",$K465)</t>
  </si>
  <si>
    <t>=NL("First","Item Attribute Value","Value","ID",$K466)</t>
  </si>
  <si>
    <t>=NL("First","Item Attribute Value","Value","ID",$K467)</t>
  </si>
  <si>
    <t>=NL("First","Item Attribute Value","Value","ID",$K468)</t>
  </si>
  <si>
    <t>=NL("First","Item Attribute Value","Value","ID",$K469)</t>
  </si>
  <si>
    <t>=NL("First","Item Attribute Value","Value","ID",$K470)</t>
  </si>
  <si>
    <t>=NL("First","Item Attribute Value","Value","ID",$K471)</t>
  </si>
  <si>
    <t>=NL("First","Item Attribute Value","Value","ID",$K472)</t>
  </si>
  <si>
    <t>=NL("First","Item Attribute Value","Value","ID",$K473)</t>
  </si>
  <si>
    <t>=NL("First","Item Attribute Value","Value","ID",$K474)</t>
  </si>
  <si>
    <t>=NL("First","Item Attribute Value","Value","ID",$K475)</t>
  </si>
  <si>
    <t>=NL("First","Item Attribute Value","Value","ID",$K476)</t>
  </si>
  <si>
    <t>=NL("First","Item Attribute Value","Value","ID",$K477)</t>
  </si>
  <si>
    <t>=NL("First","Item Attribute Value","Value","ID",$K478)</t>
  </si>
  <si>
    <t>=NL("First","Item Attribute Value","Value","ID",$K479)</t>
  </si>
  <si>
    <t>=NL("First","Item Attribute Value","Value","ID",$K480)</t>
  </si>
  <si>
    <t>=NL("First","Item Attribute Value","Value","ID",$K481)</t>
  </si>
  <si>
    <t>=NL("First","Item Attribute Value","Value","ID",$K482)</t>
  </si>
  <si>
    <t>=NL("First","Item Attribute Value","Value","ID",$K483)</t>
  </si>
  <si>
    <t>=NL("First","Item Attribute Value","Value","ID",$K484)</t>
  </si>
  <si>
    <t>=NL("First","Item Attribute Value","Value","ID",$K485)</t>
  </si>
  <si>
    <t>=NL("First","Item Attribute Value","Value","ID",$K486)</t>
  </si>
  <si>
    <t>=NL("First","Item Attribute Value","Value","ID",$K487)</t>
  </si>
  <si>
    <t>=NL("First","Item Attribute Value","Value","ID",$K488)</t>
  </si>
  <si>
    <t>=NL("First","Item Attribute Value","Value","ID",$K489)</t>
  </si>
  <si>
    <t>=NL("First","Item Attribute Value","Value","ID",$K490)</t>
  </si>
  <si>
    <t>=NL("First","Item Attribute Value","Value","ID",$K491)</t>
  </si>
  <si>
    <t>=NL("First","Item Attribute Value","Value","ID",$K492)</t>
  </si>
  <si>
    <t>=NL("First","Item Attribute Value","Value","ID",$K493)</t>
  </si>
  <si>
    <t>=NL("First","Item Attribute Value","Value","ID",$K494)</t>
  </si>
  <si>
    <t>=NL("First","Item Attribute Value","Value","ID",$K495)</t>
  </si>
  <si>
    <t>=NL("First","Item Attribute Value","Value","ID",$K496)</t>
  </si>
  <si>
    <t>=NL("First","Item Attribute Value","Value","ID",$K497)</t>
  </si>
  <si>
    <t>=NL("First","Item Attribute Value","Value","ID",$K498)</t>
  </si>
  <si>
    <t>=NL("First","Item Attribute Value","Value","ID",$K499)</t>
  </si>
  <si>
    <t>=NL("First","Item Attribute Value","Value","ID",$K500)</t>
  </si>
  <si>
    <t>=NL("First","Item Attribute Value","Value","ID",$K501)</t>
  </si>
  <si>
    <t>=NL("First","Item Attribute Value","Value","ID",$K502)</t>
  </si>
  <si>
    <t>=NL("First","Item Attribute Value","Value","ID",$K503)</t>
  </si>
  <si>
    <t>=NL("First","Item Attribute Value","Value","ID",$K504)</t>
  </si>
  <si>
    <t>=NL("First","Item Attribute Value","Value","ID",$K505)</t>
  </si>
  <si>
    <t>=NL("First","Item Attribute Value","Value","ID",$K506)</t>
  </si>
  <si>
    <t>=NL("First","Item Attribute Value","Value","ID",$K507)</t>
  </si>
  <si>
    <t>=NL("First","Item Attribute Value","Value","ID",$K508)</t>
  </si>
  <si>
    <t>=NL("First","Item Attribute Value","Value","ID",$K509)</t>
  </si>
  <si>
    <t>=NL("First","Item Attribute Value","Value","ID",$K510)</t>
  </si>
  <si>
    <t>=NL("First","Item Attribute Value","Value","ID",$K511)</t>
  </si>
  <si>
    <t>=NL("First","Item Attribute Value","Value","ID",$K512)</t>
  </si>
  <si>
    <t>=NL("First","Item Attribute Value","Value","ID",$K513)</t>
  </si>
  <si>
    <t>=NL("First","Item Attribute Value","Value","ID",$K514)</t>
  </si>
  <si>
    <t>=NL("First","Item Attribute Value","Value","ID",$K515)</t>
  </si>
  <si>
    <t>=NL("First","Item Attribute Value","Value","ID",$K516)</t>
  </si>
  <si>
    <t>=NL("First","Item Attribute Value","Value","ID",$K517)</t>
  </si>
  <si>
    <t>=NL("First","Item Attribute Value","Value","ID",$K518)</t>
  </si>
  <si>
    <t>=NL("First","Item Attribute Value","Value","ID",$K519)</t>
  </si>
  <si>
    <t>=NL("First","Item Attribute Value","Value","ID",$K520)</t>
  </si>
  <si>
    <t>=NL("First","Item Attribute Value","Value","ID",$K521)</t>
  </si>
  <si>
    <t>=NL("First","Item Attribute Value","Value","ID",$K522)</t>
  </si>
  <si>
    <t>=NL("First","Item Attribute Value","Value","ID",$K523)</t>
  </si>
  <si>
    <t>=NL("First","Item Attribute Value","Value","ID",$K524)</t>
  </si>
  <si>
    <t>=NL("First","Item Attribute Value","Value","ID",$K525)</t>
  </si>
  <si>
    <t>=NL("First","Item Attribute Value","Value","ID",$K526)</t>
  </si>
  <si>
    <t>=NL("First","Item Attribute Value","Value","ID",$K527)</t>
  </si>
  <si>
    <t>=NL("First","Item Attribute Value","Value","ID",$K528)</t>
  </si>
  <si>
    <t>=NL("First","Item Attribute Value","Value","ID",$K529)</t>
  </si>
  <si>
    <t>=NL("First","Item Attribute Value","Value","ID",$K530)</t>
  </si>
  <si>
    <t>=NL("First","Item Attribute Value","Value","ID",$K531)</t>
  </si>
  <si>
    <t>=NL("First","Item Attribute Value","Value","ID",$K532)</t>
  </si>
  <si>
    <t>=NL("First","Item Attribute Value","Value","ID",$K533)</t>
  </si>
  <si>
    <t>=NL("First","Item Attribute Value","Value","ID",$K534)</t>
  </si>
  <si>
    <t>=NL("First","Item Attribute Value","Value","ID",$K535)</t>
  </si>
  <si>
    <t>=NL("First","Item Attribute Value","Value","ID",$K536)</t>
  </si>
  <si>
    <t>=NL("First","Item Attribute Value","Value","ID",$K537)</t>
  </si>
  <si>
    <t>=NL("First","Item Attribute Value","Value","ID",$K538)</t>
  </si>
  <si>
    <t>=NL("First","Item Attribute Value","Value","ID",$K539)</t>
  </si>
  <si>
    <t>=NL("First","Item Attribute Value","Value","ID",$K540)</t>
  </si>
  <si>
    <t>=NL("First","Item Attribute Value","Value","ID",$K541)</t>
  </si>
  <si>
    <t>=NL("First","Item Attribute Value","Value","ID",$K542)</t>
  </si>
  <si>
    <t>=NL("First","Item Attribute Value","Value","ID",$K543)</t>
  </si>
  <si>
    <t>=NL("First","Item Attribute Value","Value","ID",$K544)</t>
  </si>
  <si>
    <t>=NL("First","Item Attribute Value","Value","ID",$K545)</t>
  </si>
  <si>
    <t>=NL("First","Item Attribute Value","Value","ID",$K546)</t>
  </si>
  <si>
    <t>=NL("First","Item Attribute Value","Value","ID",$K547)</t>
  </si>
  <si>
    <t>=NL("First","Item Attribute Value","Value","ID",$K548)</t>
  </si>
  <si>
    <t>=NL("First","Item Attribute Value","Value","ID",$K549)</t>
  </si>
  <si>
    <t>=NL("First","Item Attribute Value","Value","ID",$K550)</t>
  </si>
  <si>
    <t>=NL("First","Item Attribute Value","Value","ID",$K551)</t>
  </si>
  <si>
    <t>=NL("First","Item Attribute Value","Value","ID",$K552)</t>
  </si>
  <si>
    <t>=NL("First","Item Attribute Value","Value","ID",$K553)</t>
  </si>
  <si>
    <t>=NL("First","Item Attribute Value","Value","ID",$K554)</t>
  </si>
  <si>
    <t>=NL("First","Item Attribute Value","Value","ID",$K555)</t>
  </si>
  <si>
    <t>=NL("First","Item Attribute Value","Value","ID",$K556)</t>
  </si>
  <si>
    <t>=NL("First","Item Attribute Value","Value","ID",$K557)</t>
  </si>
  <si>
    <t>=NL("First","Item Attribute Value","Value","ID",$K558)</t>
  </si>
  <si>
    <t>=NL("First","Item Attribute Value","Value","ID",$K559)</t>
  </si>
  <si>
    <t>=NL("First","Item Attribute Value","Value","ID",$K560)</t>
  </si>
  <si>
    <t>=NL("First","Item Attribute Value","Value","ID",$K561)</t>
  </si>
  <si>
    <t>=NL("First","Item Attribute Value","Value","ID",$K562)</t>
  </si>
  <si>
    <t>=NL("First","Item Attribute Value","Value","ID",$K563)</t>
  </si>
  <si>
    <t>=NL("First","Item Attribute Value","Value","ID",$K564)</t>
  </si>
  <si>
    <t>=NL("First","Item Attribute Value","Value","ID",$K565)</t>
  </si>
  <si>
    <t>=NL("First","Item Attribute Value","Value","ID",$K566)</t>
  </si>
  <si>
    <t>=NL("First","Item Attribute Value","Value","ID",$K567)</t>
  </si>
  <si>
    <t>=NL("First","Item Attribute Value","Value","ID",$K568)</t>
  </si>
  <si>
    <t>=NL("First","Item Attribute Value","Value","ID",$K569)</t>
  </si>
  <si>
    <t>=NL("First","Item Attribute Value","Value","ID",$K570)</t>
  </si>
  <si>
    <t>=NL("First","Item Attribute Value","Value","ID",$K571)</t>
  </si>
  <si>
    <t>=NL("First","Item Attribute Value","Value","ID",$K572)</t>
  </si>
  <si>
    <t>=NL("First","Item Attribute Value","Value","ID",$K573)</t>
  </si>
  <si>
    <t>=NL("First","Item Attribute Value","Value","ID",$K574)</t>
  </si>
  <si>
    <t>=NL("First","Item Attribute Value","Value","ID",$K575)</t>
  </si>
  <si>
    <t>=NL("First","Item Attribute Value","Value","ID",$K576)</t>
  </si>
  <si>
    <t>=NL("First","Item Attribute Value","Value","ID",$K577)</t>
  </si>
  <si>
    <t>=NL("First","Item Attribute Value","Value","ID",$K578)</t>
  </si>
  <si>
    <t>=NL("First","Item Attribute Value","Value","ID",$K579)</t>
  </si>
  <si>
    <t>=NL("First","Item Attribute Value","Value","ID",$K580)</t>
  </si>
  <si>
    <t>=NL("First","Item Attribute Value","Value","ID",$K581)</t>
  </si>
  <si>
    <t>=NL("First","Item Attribute Value","Value","ID",$K582)</t>
  </si>
  <si>
    <t>=NL("First","Item Attribute Value","Value","ID",$K583)</t>
  </si>
  <si>
    <t>=NL("First","Item Attribute Value","Value","ID",$K584)</t>
  </si>
  <si>
    <t>=NL("First","Item Attribute Value","Value","ID",$K585)</t>
  </si>
  <si>
    <t>=NL("First","Item Attribute Value","Value","ID",$K586)</t>
  </si>
  <si>
    <t>=NL("First","Item Attribute Value","Value","ID",$K587)</t>
  </si>
  <si>
    <t>=NL("First","Item Attribute Value","Value","ID",$K588)</t>
  </si>
  <si>
    <t>=NL("First","Item Attribute Value","Value","ID",$K589)</t>
  </si>
  <si>
    <t>=NL("First","Item Attribute Value","Value","ID",$K590)</t>
  </si>
  <si>
    <t>=NL("First","Item Attribute Value","Value","ID",$K591)</t>
  </si>
  <si>
    <t>=NL("First","Item Attribute Value","Value","ID",$K592)</t>
  </si>
  <si>
    <t>=NL("First","Item Attribute Value","Value","ID",$K593)</t>
  </si>
  <si>
    <t>=NL("First","Item Attribute Value","Value","ID",$K594)</t>
  </si>
  <si>
    <t>=NL("First","Item Attribute Value","Value","ID",$K595)</t>
  </si>
  <si>
    <t>=NL("First","Item Attribute Value","Value","ID",$K596)</t>
  </si>
  <si>
    <t>=NL("First","Item Attribute Value","Value","ID",$K597)</t>
  </si>
  <si>
    <t>=NL("First","Item Attribute Value","Value","ID",$K598)</t>
  </si>
  <si>
    <t>=NL("First","Item Attribute Value","Value","ID",$K599)</t>
  </si>
  <si>
    <t>=NL("First","Item Attribute Value","Value","ID",$K600)</t>
  </si>
  <si>
    <t>=NL("First","Item Attribute Value","Value","ID",$K601)</t>
  </si>
  <si>
    <t>=NL("First","Item Attribute Value","Value","ID",$K602)</t>
  </si>
  <si>
    <t>=NL("First","Item Attribute Value","Value","ID",$K603)</t>
  </si>
  <si>
    <t>=NL("First","Item Attribute Value","Value","ID",$K604)</t>
  </si>
  <si>
    <t>=NL("First","Item Attribute Value","Value","ID",$K605)</t>
  </si>
  <si>
    <t>=NL("First","Item Attribute Value","Value","ID",$K606)</t>
  </si>
  <si>
    <t>=NL("First","Item Attribute Value","Value","ID",$K607)</t>
  </si>
  <si>
    <t>=NL("First","Item Attribute Value","Value","ID",$K608)</t>
  </si>
  <si>
    <t>=NL("First","Item Attribute Value","Value","ID",$K609)</t>
  </si>
  <si>
    <t>=NL("First","Item Attribute Value","Value","ID",$K610)</t>
  </si>
  <si>
    <t>=NL("First","Item Attribute Value","Value","ID",$K611)</t>
  </si>
  <si>
    <t>=NL("First","Item Attribute Value","Value","ID",$K612)</t>
  </si>
  <si>
    <t>=NL("First","Item Attribute Value","Value","ID",$K613)</t>
  </si>
  <si>
    <t>=NL("First","Item Attribute Value","Value","ID",$K614)</t>
  </si>
  <si>
    <t>=NL("First","Item Attribute Value","Value","ID",$K615)</t>
  </si>
  <si>
    <t>=NL("First","Item Attribute Value","Value","ID",$K616)</t>
  </si>
  <si>
    <t>=NL("First","Item Attribute Value","Value","ID",$K617)</t>
  </si>
  <si>
    <t>=NL("First","Item Attribute Value","Value","ID",$K618)</t>
  </si>
  <si>
    <t>=NL("First","Item Attribute Value","Value","ID",$K619)</t>
  </si>
  <si>
    <t>=NL("First","Item Attribute Value","Value","ID",$K620)</t>
  </si>
  <si>
    <t>=NL("First","Item Attribute Value","Value","ID",$K621)</t>
  </si>
  <si>
    <t>=NL("First","Item Attribute Value","Value","ID",$K622)</t>
  </si>
  <si>
    <t>=NL("First","Item Attribute Value","Value","ID",$K623)</t>
  </si>
  <si>
    <t>=NL("First","Item Attribute Value","Value","ID",$K624)</t>
  </si>
  <si>
    <t>=NL("First","Item Attribute Value","Value","ID",$K625)</t>
  </si>
  <si>
    <t>=NL("First","Item Attribute Value","Value","ID",$K626)</t>
  </si>
  <si>
    <t>=NL("First","Item Attribute Value","Value","ID",$K627)</t>
  </si>
  <si>
    <t>=NL("First","Item Attribute Value","Value","ID",$K628)</t>
  </si>
  <si>
    <t>=NL("First","Item Attribute Value","Value","ID",$K629)</t>
  </si>
  <si>
    <t>=NL("First","Item Attribute Value","Value","ID",$K630)</t>
  </si>
  <si>
    <t>=NL("First","Item Attribute Value","Value","ID",$K631)</t>
  </si>
  <si>
    <t>=NL("First","Item Attribute Value","Value","ID",$K632)</t>
  </si>
  <si>
    <t>=NL("First","Item Attribute Value","Value","ID",$K633)</t>
  </si>
  <si>
    <t>=NL("First","Item Attribute Value","Value","ID",$K634)</t>
  </si>
  <si>
    <t>=NL("First","Item Attribute Value","Value","ID",$K635)</t>
  </si>
  <si>
    <t>=NL("First","Item Attribute Value","Value","ID",$K636)</t>
  </si>
  <si>
    <t>=NL("First","Item Attribute Value","Value","ID",$K637)</t>
  </si>
  <si>
    <t>=NL("First","Item Attribute Value","Value","ID",$K638)</t>
  </si>
  <si>
    <t>=NL("First","Item Attribute Value","Value","ID",$K639)</t>
  </si>
  <si>
    <t>=NL("First","Item Attribute Value","Value","ID",$K640)</t>
  </si>
  <si>
    <t>=NL("First","Item Attribute Value","Value","ID",$K641)</t>
  </si>
  <si>
    <t>=NL("First","Item Attribute Value","Value","ID",$K642)</t>
  </si>
  <si>
    <t>=NL("First","Item Attribute Value","Value","ID",$K643)</t>
  </si>
  <si>
    <t>=NL("First","Item Attribute Value","Value","ID",$K644)</t>
  </si>
  <si>
    <t>=NL("First","Item Attribute Value","Value","ID",$K645)</t>
  </si>
  <si>
    <t>=NL("First","Item Attribute Value","Value","ID",$K646)</t>
  </si>
  <si>
    <t>=NL("First","Item Attribute Value","Value","ID",$K647)</t>
  </si>
  <si>
    <t>=NL("First","Item Attribute Value","Value","ID",$K648)</t>
  </si>
  <si>
    <t>=NL("First","Item Attribute Value","Value","ID",$K649)</t>
  </si>
  <si>
    <t>=NL("First","Item Attribute Value","Value","ID",$K650)</t>
  </si>
  <si>
    <t>=NL("First","Item Attribute Value","Value","ID",$K651)</t>
  </si>
  <si>
    <t>=NL("First","Item Attribute Value","Value","ID",$K652)</t>
  </si>
  <si>
    <t>=NL("First","Item Attribute Value","Value","ID",$K653)</t>
  </si>
  <si>
    <t>=NL("First","Item Attribute Value","Value","ID",$K654)</t>
  </si>
  <si>
    <t>=NL("First","Item Attribute Value","Value","ID",$K655)</t>
  </si>
  <si>
    <t>=NL("First","Item Attribute Value","Value","ID",$K656)</t>
  </si>
  <si>
    <t>=NL("First","Item Attribute Value","Value","ID",$K657)</t>
  </si>
  <si>
    <t>=NL("First","Item Attribute Value","Value","ID",$K658)</t>
  </si>
  <si>
    <t>=NL("First","Item Attribute Value","Value","ID",$K659)</t>
  </si>
  <si>
    <t>=NL("First","Item Attribute Value","Value","ID",$K660)</t>
  </si>
  <si>
    <t>=NL("First","Item Attribute Value","Value","ID",$K661)</t>
  </si>
  <si>
    <t>=NL("First","Item Attribute Value","Value","ID",$K662)</t>
  </si>
  <si>
    <t>=NL("First","Item Attribute Value","Value","ID",$K663)</t>
  </si>
  <si>
    <t>=NL("First","Item Attribute Value","Value","ID",$K664)</t>
  </si>
  <si>
    <t>=NL("First","Item Attribute Value","Value","ID",$K665)</t>
  </si>
  <si>
    <t>=NL("First","Item Attribute Value","Value","ID",$K666)</t>
  </si>
  <si>
    <t>=NL("First","Item Attribute Value","Value","ID",$K667)</t>
  </si>
  <si>
    <t>=NL("First","Item Attribute Value","Value","ID",$K668)</t>
  </si>
  <si>
    <t>=NL("First","Item Attribute Value","Value","ID",$K669)</t>
  </si>
  <si>
    <t>=NL("First","Item Attribute Value","Value","ID",$K670)</t>
  </si>
  <si>
    <t>=NL("First","Item Attribute Value","Value","ID",$K671)</t>
  </si>
  <si>
    <t>=NL("First","Item Attribute Value","Value","ID",$K672)</t>
  </si>
  <si>
    <t>=NL("First","Item Attribute Value","Value","ID",$K673)</t>
  </si>
  <si>
    <t>=NL("First","Item Attribute Value","Value","ID",$K674)</t>
  </si>
  <si>
    <t>=NL("First","Item Attribute Value","Value","ID",$K675)</t>
  </si>
  <si>
    <t>=NL("First","Item Attribute Value","Value","ID",$K676)</t>
  </si>
  <si>
    <t>=NL("First","Item Attribute Value","Value","ID",$K677)</t>
  </si>
  <si>
    <t>=NL("First","Item Attribute Value","Value","ID",$K678)</t>
  </si>
  <si>
    <t>=NL("First","Item Attribute Value","Value","ID",$K679)</t>
  </si>
  <si>
    <t>=NL("First","Item Attribute Value","Value","ID",$K680)</t>
  </si>
  <si>
    <t>=NL("First","Item Attribute Value","Value","ID",$K681)</t>
  </si>
  <si>
    <t>=NL("First","Item Attribute Value","Value","ID",$K682)</t>
  </si>
  <si>
    <t>=NL("First","Item Attribute Value","Value","ID",$K683)</t>
  </si>
  <si>
    <t>=NL("First","Item Attribute Value","Value","ID",$K684)</t>
  </si>
  <si>
    <t>=NL("First","Item Attribute Value","Value","ID",$K685)</t>
  </si>
  <si>
    <t>=NL("First","Item Attribute Value","Value","ID",$K686)</t>
  </si>
  <si>
    <t>=NL("First","Item Attribute Value","Value","ID",$K687)</t>
  </si>
  <si>
    <t>=NL("First","Item Attribute Value","Value","ID",$K688)</t>
  </si>
  <si>
    <t>=NL("First","Item Attribute Value","Value","ID",$K689)</t>
  </si>
  <si>
    <t>=NL("First","Item Attribute Value","Value","ID",$K690)</t>
  </si>
  <si>
    <t>=NL("First","Item Attribute Value","Value","ID",$K691)</t>
  </si>
  <si>
    <t>=NL("First","Item Attribute Value","Value","ID",$K692)</t>
  </si>
  <si>
    <t>=NL("First","Item Attribute Value","Value","ID",$K693)</t>
  </si>
  <si>
    <t>=NL("First","Item Attribute Value","Value","ID",$K694)</t>
  </si>
  <si>
    <t>=NL("First","Item Attribute Value","Value","ID",$K695)</t>
  </si>
  <si>
    <t>=NL("First","Item Attribute Value","Value","ID",$K696)</t>
  </si>
  <si>
    <t>=NL("First","Item Attribute Value","Value","ID",$K697)</t>
  </si>
  <si>
    <t>=NL("First","Item Attribute Value","Value","ID",$K698)</t>
  </si>
  <si>
    <t>=NL("First","Item Attribute Value","Value","ID",$K699)</t>
  </si>
  <si>
    <t>=NL("First","Item Attribute Value","Value","ID",$K700)</t>
  </si>
  <si>
    <t>=NL("First","Item Attribute Value","Value","ID",$K701)</t>
  </si>
  <si>
    <t>=NL("First","Item Attribute Value","Value","ID",$K702)</t>
  </si>
  <si>
    <t>=NL("First","Item Attribute Value","Value","ID",$K703)</t>
  </si>
  <si>
    <t>=NL("First","Item Attribute Value","Value","ID",$K704)</t>
  </si>
  <si>
    <t>=NL("First","Item Attribute Value","Value","ID",$K705)</t>
  </si>
  <si>
    <t>=NL("First","Item Attribute Value","Value","ID",$K706)</t>
  </si>
  <si>
    <t>=NL("First","Item Attribute Value","Value","ID",$K707)</t>
  </si>
  <si>
    <t>=NL("First","Item Attribute Value","Value","ID",$K708)</t>
  </si>
  <si>
    <t>=NL("First","Item Attribute Value","Value","ID",$K709)</t>
  </si>
  <si>
    <t>=NL("First","Item Attribute Value","Value","ID",$K710)</t>
  </si>
  <si>
    <t>=NL("First","Item Attribute Value","Value","ID",$K711)</t>
  </si>
  <si>
    <t>=NL("First","Item Attribute Value","Value","ID",$K712)</t>
  </si>
  <si>
    <t>=NL("First","Item Attribute Value","Value","ID",$K713)</t>
  </si>
  <si>
    <t>=NL("First","Item Attribute Value","Value","ID",$K714)</t>
  </si>
  <si>
    <t>=NL("First","Item Attribute Value","Value","ID",$K715)</t>
  </si>
  <si>
    <t>=NL("First","Item Attribute Value","Value","ID",$K716)</t>
  </si>
  <si>
    <t>=NL("First","Item Attribute Value","Value","ID",$K717)</t>
  </si>
  <si>
    <t>=NL("First","Item Attribute Value","Value","ID",$K718)</t>
  </si>
  <si>
    <t>=NL("First","Item Attribute Value","Value","ID",$K719)</t>
  </si>
  <si>
    <t>=NL("First","Item Attribute Value","Value","ID",$K720)</t>
  </si>
  <si>
    <t>=NL("First","Item Attribute Value","Value","ID",$K721)</t>
  </si>
  <si>
    <t>=NL("First","Item Attribute Value","Value","ID",$K722)</t>
  </si>
  <si>
    <t>=NL("First","Item Attribute Value","Value","ID",$K723)</t>
  </si>
  <si>
    <t>=NL("First","Item Attribute Value","Value","ID",$K724)</t>
  </si>
  <si>
    <t>=NL("First","Item Attribute Value","Value","ID",$K725)</t>
  </si>
  <si>
    <t>=NL("First","Item Attribute Value","Value","ID",$K726)</t>
  </si>
  <si>
    <t>=NL("First","Item Attribute Value","Value","ID",$K727)</t>
  </si>
  <si>
    <t>=NL("First","Item Attribute Value","Value","ID",$K728)</t>
  </si>
  <si>
    <t>=NL("First","Item Attribute Value","Value","ID",$K729)</t>
  </si>
  <si>
    <t>=NL("First","Item Attribute Value","Value","ID",$K730)</t>
  </si>
  <si>
    <t>=NL("First","Item Attribute Value","Value","ID",$K731)</t>
  </si>
  <si>
    <t>=NL("First","Item Attribute Value","Value","ID",$K732)</t>
  </si>
  <si>
    <t>=NL("First","Item Attribute Value","Value","ID",$K733)</t>
  </si>
  <si>
    <t>=NL("First","Item Attribute Value","Value","ID",$K734)</t>
  </si>
  <si>
    <t>=NL("First","Item Attribute Value","Value","ID",$K735)</t>
  </si>
  <si>
    <t>=NL("First","Item Attribute Value","Value","ID",$K736)</t>
  </si>
  <si>
    <t>=NL("First","Item Attribute Value","Value","ID",$K737)</t>
  </si>
  <si>
    <t>=NL("First","Item Attribute Value","Value","ID",$K738)</t>
  </si>
  <si>
    <t>=NL("First","Item Attribute Value","Value","ID",$K739)</t>
  </si>
  <si>
    <t>=NL("First","Item Attribute Value","Value","ID",$K740)</t>
  </si>
  <si>
    <t>=NL("First","Item Attribute Value","Value","ID",$K741)</t>
  </si>
  <si>
    <t>=NL("First","Item Attribute Value","Value","ID",$K742)</t>
  </si>
  <si>
    <t>=NL("First","Item Attribute Value","Value","ID",$K743)</t>
  </si>
  <si>
    <t>=NL("First","Item Attribute Value","Value","ID",$K744)</t>
  </si>
  <si>
    <t>=NL("First","Item Attribute Value","Value","ID",$K745)</t>
  </si>
  <si>
    <t>=NL("First","Item Attribute Value","Value","ID",$K746)</t>
  </si>
  <si>
    <t>=NL("First","Item Attribute Value","Value","ID",$K747)</t>
  </si>
  <si>
    <t>=NL("First","Item Attribute Value","Value","ID",$K748)</t>
  </si>
  <si>
    <t>=NL("First","Item Attribute Value","Value","ID",$K749)</t>
  </si>
  <si>
    <t>=NL("First","Item Attribute Value","Value","ID",$K750)</t>
  </si>
  <si>
    <t>=NL("First","Item Attribute Value","Value","ID",$K751)</t>
  </si>
  <si>
    <t>=NL("First","Item Attribute Value","Value","ID",$K752)</t>
  </si>
  <si>
    <t>=NL("First","Item Attribute Value","Value","ID",$K753)</t>
  </si>
  <si>
    <t>=NL("First","Item Attribute Value","Value","ID",$K754)</t>
  </si>
  <si>
    <t>=NL("First","Item Attribute Value","Value","ID",$K755)</t>
  </si>
  <si>
    <t>=NL("First","Item Attribute Value","Value","ID",$K756)</t>
  </si>
  <si>
    <t>=NL("First","Item Attribute Value","Value","ID",$K757)</t>
  </si>
  <si>
    <t>=NL("First","Item Attribute Value","Value","ID",$K758)</t>
  </si>
  <si>
    <t>=NL("First","Item Attribute Value","Value","ID",$K759)</t>
  </si>
  <si>
    <t>=NL("First","Item Attribute Value","Value","ID",$K760)</t>
  </si>
  <si>
    <t>=NL("First","Item Attribute Value","Value","ID",$K761)</t>
  </si>
  <si>
    <t>=NL("First","Item Attribute Value","Value","ID",$K762)</t>
  </si>
  <si>
    <t>=NL("First","Item Attribute Value","Value","ID",$K763)</t>
  </si>
  <si>
    <t>=NL("First","Item Attribute Value","Value","ID",$K764)</t>
  </si>
  <si>
    <t>=NL("First","Item Attribute Value","Value","ID",$K765)</t>
  </si>
  <si>
    <t>=NL("First","Item Attribute Value","Value","ID",$K766)</t>
  </si>
  <si>
    <t>=NL("First","Item Attribute Value","Value","ID",$K767)</t>
  </si>
  <si>
    <t>=NL("First","Item Attribute Value","Value","ID",$K768)</t>
  </si>
  <si>
    <t>=NL("First","Item Attribute Value","Value","ID",$K769)</t>
  </si>
  <si>
    <t>=NL("First","Item Attribute Value","Value","ID",$K770)</t>
  </si>
  <si>
    <t>=NL("First","Item Attribute Value","Value","ID",$K771)</t>
  </si>
  <si>
    <t>=NL("First","Item Attribute Value","Value","ID",$K772)</t>
  </si>
  <si>
    <t>=NL("First","Item Attribute Value","Value","ID",$K773)</t>
  </si>
  <si>
    <t>=NL("First","Item Attribute Value","Value","ID",$K774)</t>
  </si>
  <si>
    <t>=NL("First","Item Attribute Value","Value","ID",$K775)</t>
  </si>
  <si>
    <t>=NL("First","Item Attribute Value","Value","ID",$K776)</t>
  </si>
  <si>
    <t>=NL("First","Item Attribute Value","Value","ID",$K777)</t>
  </si>
  <si>
    <t>=NL("First","Item Attribute Value","Value","ID",$K778)</t>
  </si>
  <si>
    <t>=NL("First","Item Attribute Value","Value","ID",$K779)</t>
  </si>
  <si>
    <t>=NL("First","Item Attribute Value","Value","ID",$K780)</t>
  </si>
  <si>
    <t>=NL("First","Item Attribute Value","Value","ID",$K781)</t>
  </si>
  <si>
    <t>=NL("First","Item Attribute Value","Value","ID",$K782)</t>
  </si>
  <si>
    <t>=NL("First","Item Attribute Value","Value","ID",$K783)</t>
  </si>
  <si>
    <t>=NL("First","Item Attribute Value","Value","ID",$K784)</t>
  </si>
  <si>
    <t>=NL("First","Item Attribute Value","Value","ID",$K785)</t>
  </si>
  <si>
    <t>=NL("First","Item Attribute Value","Value","ID",$K786)</t>
  </si>
  <si>
    <t>=NL("First","Item Attribute Value","Value","ID",$K787)</t>
  </si>
  <si>
    <t>=NL("First","Item Attribute Value","Value","ID",$K788)</t>
  </si>
  <si>
    <t>=NL("First","Item Attribute Value","Value","ID",$K789)</t>
  </si>
  <si>
    <t>=NL("First","Item Attribute Value","Value","ID",$K790)</t>
  </si>
  <si>
    <t>=NL("First","Item Attribute Value","Value","ID",$K791)</t>
  </si>
  <si>
    <t>=NL("First","Item Attribute Value","Value","ID",$K792)</t>
  </si>
  <si>
    <t>=NL("First","Item Attribute Value","Value","ID",$K793)</t>
  </si>
  <si>
    <t>=NL("First","Item Attribute Value","Value","ID",$K794)</t>
  </si>
  <si>
    <t>=NL("First","Item Attribute Value","Value","ID",$K795)</t>
  </si>
  <si>
    <t>=NL("First","Item Attribute Value","Value","ID",$K796)</t>
  </si>
  <si>
    <t>=NL("First","Item Attribute Value","Value","ID",$K797)</t>
  </si>
  <si>
    <t>=NL("First","Item Attribute Value","Value","ID",$K798)</t>
  </si>
  <si>
    <t>=NL("First","Item Attribute Value","Value","ID",$K799)</t>
  </si>
  <si>
    <t>=NL("First","Item Attribute Value","Value","ID",$K800)</t>
  </si>
  <si>
    <t>=NL("First","Item Attribute Value","Value","ID",$K801)</t>
  </si>
  <si>
    <t>=NL("First","Item Attribute Value","Value","ID",$K802)</t>
  </si>
  <si>
    <t>=NL("First","Item Attribute Value","Value","ID",$K803)</t>
  </si>
  <si>
    <t>=NL("First","Item Attribute Value","Value","ID",$K804)</t>
  </si>
  <si>
    <t>=NL("First","Item Attribute Value","Value","ID",$K805)</t>
  </si>
  <si>
    <t>=NL("First","Item Attribute Value","Value","ID",$K806)</t>
  </si>
  <si>
    <t>=NL("First","Item Attribute Value","Value","ID",$K807)</t>
  </si>
  <si>
    <t>=NL("First","Item Attribute Value","Value","ID",$K808)</t>
  </si>
  <si>
    <t>=NL("First","Item Attribute Value","Value","ID",$K809)</t>
  </si>
  <si>
    <t>=NL("First","Item Attribute Value","Value","ID",$K810)</t>
  </si>
  <si>
    <t>=NL("First","Item Attribute Value","Value","ID",$K811)</t>
  </si>
  <si>
    <t>=NL("First","Item Attribute Value","Value","ID",$K812)</t>
  </si>
  <si>
    <t>=NL("First","Item Attribute Value","Value","ID",$K813)</t>
  </si>
  <si>
    <t>=NL("First","Item Attribute Value","Value","ID",$K814)</t>
  </si>
  <si>
    <t>=NL("First","Item Attribute Value","Value","ID",$K815)</t>
  </si>
  <si>
    <t>=NL("First","Item Attribute Value","Value","ID",$K816)</t>
  </si>
  <si>
    <t>=NL("First","Item Attribute Value","Value","ID",$K817)</t>
  </si>
  <si>
    <t>=NL("First","Item Attribute Value","Value","ID",$K818)</t>
  </si>
  <si>
    <t>=NL("First","Item Attribute Value","Value","ID",$K819)</t>
  </si>
  <si>
    <t>=NL("First","Item Attribute Value","Value","ID",$K820)</t>
  </si>
  <si>
    <t>=NL("First","Item Attribute Value","Value","ID",$K821)</t>
  </si>
  <si>
    <t>=NL("First","Item Attribute Value","Value","ID",$K822)</t>
  </si>
  <si>
    <t>=NL("First","Item Attribute Value","Value","ID",$K823)</t>
  </si>
  <si>
    <t>=NL("First","Item Attribute Value","Value","ID",$K824)</t>
  </si>
  <si>
    <t>=NL("First","Item Attribute Value","Value","ID",$K825)</t>
  </si>
  <si>
    <t>=NL("First","Item Attribute Value","Value","ID",$K826)</t>
  </si>
  <si>
    <t>=NL("First","Item Attribute Value","Value","ID",$K827)</t>
  </si>
  <si>
    <t>=NL("First","Item Attribute Value","Value","ID",$K828)</t>
  </si>
  <si>
    <t>=NL("First","Item Attribute Value","Value","ID",$K829)</t>
  </si>
  <si>
    <t>=NL("First","Item Attribute Value","Value","ID",$K830)</t>
  </si>
  <si>
    <t>=NL("First","Item Attribute Value","Value","ID",$K831)</t>
  </si>
  <si>
    <t>=NL("First","Item Attribute Value","Value","ID",$K832)</t>
  </si>
  <si>
    <t>=NL("First","Item Attribute Value","Value","ID",$K833)</t>
  </si>
  <si>
    <t>=NL("First","Item Attribute Value","Value","ID",$K834)</t>
  </si>
  <si>
    <t>=NL("First","Item Attribute Value","Value","ID",$K835)</t>
  </si>
  <si>
    <t>=NL("First","Item Attribute Value","Value","ID",$K836)</t>
  </si>
  <si>
    <t>=NL("First","Item Attribute Value","Value","ID",$K837)</t>
  </si>
  <si>
    <t>=NL("First","Item Attribute Value","Value","ID",$K838)</t>
  </si>
  <si>
    <t>=NL("First","Item Attribute Value","Value","ID",$K839)</t>
  </si>
  <si>
    <t>=NL("First","Item Attribute Value","Value","ID",$K840)</t>
  </si>
  <si>
    <t>=NL("First","Item Attribute Value","Value","ID",$K841)</t>
  </si>
  <si>
    <t>=NL("First","Item Attribute Value","Value","ID",$K842)</t>
  </si>
  <si>
    <t>=NL("First","Item Attribute Value","Value","ID",$K843)</t>
  </si>
  <si>
    <t>=NL("First","Item Attribute Value","Value","ID",$K844)</t>
  </si>
  <si>
    <t>=NL("First","Item Attribute Value","Value","ID",$K845)</t>
  </si>
  <si>
    <t>=NL("First","Item Attribute Value","Value","ID",$K846)</t>
  </si>
  <si>
    <t>=NL("First","Item Attribute Value","Value","ID",$K847)</t>
  </si>
  <si>
    <t>=NL("First","Item Attribute Value","Value","ID",$K848)</t>
  </si>
  <si>
    <t>=NL("First","Item Attribute Value","Value","ID",$K849)</t>
  </si>
  <si>
    <t>=NL("First","Item Attribute Value","Value","ID",$K850)</t>
  </si>
  <si>
    <t>=NL("First","Item Attribute Value","Value","ID",$K851)</t>
  </si>
  <si>
    <t>=NL("First","Item Attribute Value","Value","ID",$K852)</t>
  </si>
  <si>
    <t>=NL("First","Item Attribute Value","Value","ID",$K853)</t>
  </si>
  <si>
    <t>=NL("First","Item Attribute Value","Value","ID",$K854)</t>
  </si>
  <si>
    <t>=NL("First","Item Attribute Value","Value","ID",$K855)</t>
  </si>
  <si>
    <t>=NL("First","Item Attribute Value","Value","ID",$K856)</t>
  </si>
  <si>
    <t>=NL("First","Item Attribute Value","Value","ID",$K857)</t>
  </si>
  <si>
    <t>=NL("First","Item Attribute Value","Value","ID",$K858)</t>
  </si>
  <si>
    <t>=NL("First","Item Attribute Value","Value","ID",$K859)</t>
  </si>
  <si>
    <t>=NL("First","Item Attribute Value","Value","ID",$K860)</t>
  </si>
  <si>
    <t>=NL("First","Item Attribute Value","Value","ID",$K861)</t>
  </si>
  <si>
    <t>=NL("First","Item Attribute Value","Value","ID",$K862)</t>
  </si>
  <si>
    <t>=NL("First","Item Attribute Value","Value","ID",$K863)</t>
  </si>
  <si>
    <t>=NL("First","Item Attribute Value","Value","ID",$K864)</t>
  </si>
  <si>
    <t>=NL("First","Item Attribute Value","Value","ID",$K865)</t>
  </si>
  <si>
    <t>=NL("First","Item Attribute Value","Value","ID",$K866)</t>
  </si>
  <si>
    <t>=NL("First","Item Attribute Value","Value","ID",$K867)</t>
  </si>
  <si>
    <t>=NL("First","Item Attribute Value","Value","ID",$K868)</t>
  </si>
  <si>
    <t>=NL("First","Item Attribute Value","Value","ID",$K869)</t>
  </si>
  <si>
    <t>=NL("First","Item Attribute Value","Value","ID",$K870)</t>
  </si>
  <si>
    <t>=NL("First","Item Attribute Value","Value","ID",$K871)</t>
  </si>
  <si>
    <t>=NL("First","Item Attribute Value","Value","ID",$K872)</t>
  </si>
  <si>
    <t>=NL("First","Item Attribute Value","Value","ID",$K873)</t>
  </si>
  <si>
    <t>=NL("First","Item Attribute Value","Value","ID",$K874)</t>
  </si>
  <si>
    <t>=NL("First","Item Attribute Value","Value","ID",$K875)</t>
  </si>
  <si>
    <t>=NL("First","Item Attribute Value","Value","ID",$K876)</t>
  </si>
  <si>
    <t>=NL("First","Item Attribute Value","Value","ID",$K877)</t>
  </si>
  <si>
    <t>=NL("First","Item Attribute Value","Value","ID",$K878)</t>
  </si>
  <si>
    <t>=NL("First","Item Attribute Value","Value","ID",$K879)</t>
  </si>
  <si>
    <t>=NL("First","Item Attribute Value","Value","ID",$K880)</t>
  </si>
  <si>
    <t>=NL("First","Item Attribute Value","Value","ID",$K881)</t>
  </si>
  <si>
    <t>=NL("First","Item Attribute Value","Value","ID",$K882)</t>
  </si>
  <si>
    <t>=NL("First","Item Attribute Value","Value","ID",$K883)</t>
  </si>
  <si>
    <t>=NL("First","Item Attribute Value","Value","ID",$K884)</t>
  </si>
  <si>
    <t>=NL("First","Item Attribute Value","Value","ID",$K885)</t>
  </si>
  <si>
    <t>=NL("First","Item Attribute Value","Value","ID",$K886)</t>
  </si>
  <si>
    <t>=NL("First","Item Attribute Value","Value","ID",$K887)</t>
  </si>
  <si>
    <t>=NL("First","Item Attribute Value","Value","ID",$K888)</t>
  </si>
  <si>
    <t>=NL("First","Item Attribute Value","Value","ID",$K889)</t>
  </si>
  <si>
    <t>=NL("First","Item Attribute Value","Value","ID",$K890)</t>
  </si>
  <si>
    <t>=NL("First","Item Attribute Value","Value","ID",$K891)</t>
  </si>
  <si>
    <t>=NL("First","Item Attribute Value","Value","ID",$K892)</t>
  </si>
  <si>
    <t>=NL("First","Item Attribute Value","Value","ID",$K893)</t>
  </si>
  <si>
    <t>=NL("First","Item Attribute Value","Value","ID",$K894)</t>
  </si>
  <si>
    <t>=NL("First","Item Attribute Value","Value","ID",$K895)</t>
  </si>
  <si>
    <t>=NL("First","Item Attribute Value","Value","ID",$K896)</t>
  </si>
  <si>
    <t>=NL("First","Item Attribute Value","Value","ID",$K897)</t>
  </si>
  <si>
    <t>=NL("First","Item Attribute Value","Value","ID",$K898)</t>
  </si>
  <si>
    <t>=NL("First","Item Attribute Value","Value","ID",$K899)</t>
  </si>
  <si>
    <t>=NL("First","Item Attribute Value","Value","ID",$K900)</t>
  </si>
  <si>
    <t>=NL("First","Item Attribute Value","Value","ID",$K901)</t>
  </si>
  <si>
    <t>=NL("First","Item Attribute Value","Value","ID",$K902)</t>
  </si>
  <si>
    <t>=NL("First","Item Attribute Value","Value","ID",$K903)</t>
  </si>
  <si>
    <t>=NL("First","Item Attribute Value","Value","ID",$K904)</t>
  </si>
  <si>
    <t>=NL("First","Item Attribute Value","Value","ID",$K905)</t>
  </si>
  <si>
    <t>=NL("First","Item Attribute Value","Value","ID",$K906)</t>
  </si>
  <si>
    <t>=NL("First","Item Attribute Value","Value","ID",$K907)</t>
  </si>
  <si>
    <t>=NL("First","Item Attribute Value","Value","ID",$K908)</t>
  </si>
  <si>
    <t>=NL("First","Item Attribute Value","Value","ID",$K909)</t>
  </si>
  <si>
    <t>=NL("First","Item Attribute Value","Value","ID",$K910)</t>
  </si>
  <si>
    <t>=NL("First","Item Attribute Value","Value","ID",$K911)</t>
  </si>
  <si>
    <t>=NL("First","Item Attribute Value","Value","ID",$K912)</t>
  </si>
  <si>
    <t>=NL("First","Item Attribute Value","Value","ID",$K913)</t>
  </si>
  <si>
    <t>=NL("First","Item Attribute Value","Value","ID",$K914)</t>
  </si>
  <si>
    <t>=NL("First","Item Attribute Value","Value","ID",$K915)</t>
  </si>
  <si>
    <t>=NL("First","Item Attribute Value","Value","ID",$K916)</t>
  </si>
  <si>
    <t>=NL("First","Item Attribute Value","Value","ID",$K917)</t>
  </si>
  <si>
    <t>=NL("First","Item Attribute Value","Value","ID",$K918)</t>
  </si>
  <si>
    <t>=NL("First","Item Attribute Value","Value","ID",$K919)</t>
  </si>
  <si>
    <t>=NL("First","Item Attribute Value","Value","ID",$K920)</t>
  </si>
  <si>
    <t>=NL("First","Item Attribute Value","Value","ID",$K921)</t>
  </si>
  <si>
    <t>=NL("First","Item Attribute Value","Value","ID",$K922)</t>
  </si>
  <si>
    <t>=NL("First","Item Attribute Value","Value","ID",$K923)</t>
  </si>
  <si>
    <t>=NL("First","Item Attribute Value","Value","ID",$K924)</t>
  </si>
  <si>
    <t>=NL("First","Item Attribute Value","Value","ID",$K925)</t>
  </si>
  <si>
    <t>=NL("First","Item Attribute Value","Value","ID",$K926)</t>
  </si>
  <si>
    <t>=NL("First","Item Attribute Value","Value","ID",$K927)</t>
  </si>
  <si>
    <t>=NL("First","Item Attribute Value","Value","ID",$K928)</t>
  </si>
  <si>
    <t>=NL("First","Item Attribute Value","Value","ID",$K929)</t>
  </si>
  <si>
    <t>=NL("First","Item Attribute Value","Value","ID",$K930)</t>
  </si>
  <si>
    <t>=NL("First","Item Attribute Value","Value","ID",$K931)</t>
  </si>
  <si>
    <t>=NL("First","Item Attribute Value","Value","ID",$K932)</t>
  </si>
  <si>
    <t>=NL("First","Item Attribute Value","Value","ID",$K933)</t>
  </si>
  <si>
    <t>=NL("First","Item Attribute Value","Value","ID",$K934)</t>
  </si>
  <si>
    <t>=NL("First","Item Attribute Value","Value","ID",$K935)</t>
  </si>
  <si>
    <t>=NL("First","Item Attribute Value","Value","ID",$K936)</t>
  </si>
  <si>
    <t>=NL("First","Item Attribute Value","Value","ID",$K937)</t>
  </si>
  <si>
    <t>=NL("First","Item Attribute Value","Value","ID",$K938)</t>
  </si>
  <si>
    <t>=NL("First","Item Attribute Value","Value","ID",$K939)</t>
  </si>
  <si>
    <t>=NL("First","Item Attribute Value","Value","ID",$K940)</t>
  </si>
  <si>
    <t>=NL("First","Item Attribute Value","Value","ID",$K941)</t>
  </si>
  <si>
    <t>=NL("First","Item Attribute Value","Value","ID",$K942)</t>
  </si>
  <si>
    <t>=NL("First","Item Attribute Value","Value","ID",$K943)</t>
  </si>
  <si>
    <t>=NL("First","Item Attribute Value","Value","ID",$K944)</t>
  </si>
  <si>
    <t>=NL("First","Item Attribute Value","Value","ID",$K945)</t>
  </si>
  <si>
    <t>=NL("First","Item Attribute Value","Value","ID",$K946)</t>
  </si>
  <si>
    <t>=NL("First","Item Attribute Value","Value","ID",$K947)</t>
  </si>
  <si>
    <t>=NL("First","Item Attribute Value","Value","ID",$K948)</t>
  </si>
  <si>
    <t>=NL("First","Item Attribute Value","Value","ID",$K949)</t>
  </si>
  <si>
    <t>=NL("First","Item Attribute Value","Value","ID",$K950)</t>
  </si>
  <si>
    <t>=NL("First","Item Attribute Value","Value","ID",$K951)</t>
  </si>
  <si>
    <t>=NL("First","Item Attribute Value","Value","ID",$K952)</t>
  </si>
  <si>
    <t>=NL("First","Item Attribute Value","Value","ID",$K953)</t>
  </si>
  <si>
    <t>=NL("First","Item Attribute Value","Value","ID",$K954)</t>
  </si>
  <si>
    <t>=NL("First","Item Attribute Value","Value","ID",$K955)</t>
  </si>
  <si>
    <t>=NL("First","Item Attribute Value","Value","ID",$K956)</t>
  </si>
  <si>
    <t>=NL("First","Item Attribute Value","Value","ID",$K957)</t>
  </si>
  <si>
    <t>=NL("First","Item Attribute Value","Value","ID",$K958)</t>
  </si>
  <si>
    <t>=NL("First","Item Attribute Value","Value","ID",$K959)</t>
  </si>
  <si>
    <t>=NL("First","Item Attribute Value","Value","ID",$K960)</t>
  </si>
  <si>
    <t>=NL("First","Item Attribute Value","Value","ID",$K961)</t>
  </si>
  <si>
    <t>=NL("First","Item Attribute Value","Value","ID",$K962)</t>
  </si>
  <si>
    <t>=NL("First","Item Attribute Value","Value","ID",$K963)</t>
  </si>
  <si>
    <t>=NL("First","Item Attribute Value","Value","ID",$K964)</t>
  </si>
  <si>
    <t>=NL("First","Item Attribute Value","Value","ID",$K965)</t>
  </si>
  <si>
    <t>=NL("First","Item Attribute Value","Value","ID",$K966)</t>
  </si>
  <si>
    <t>=NL("First","Item Attribute Value","Value","ID",$K967)</t>
  </si>
  <si>
    <t>=NL("First","Item Attribute Value","Value","ID",$K968)</t>
  </si>
  <si>
    <t>=NL("First","Item Attribute Value","Value","ID",$K969)</t>
  </si>
  <si>
    <t>=NL("First","Item Attribute Value","Value","ID",$K970)</t>
  </si>
  <si>
    <t>=NL("First","Item Attribute Value","Value","ID",$K971)</t>
  </si>
  <si>
    <t>=NL("First","Item Attribute Value","Value","ID",$K972)</t>
  </si>
  <si>
    <t>=NL("First","Item Attribute Value","Value","ID",$K973)</t>
  </si>
  <si>
    <t>=NL("First","Item Attribute Value","Value","ID",$K974)</t>
  </si>
  <si>
    <t>=NL("First","Item Attribute Value","Value","ID",$K975)</t>
  </si>
  <si>
    <t>=NL("First","Item Attribute Value","Value","ID",$K976)</t>
  </si>
  <si>
    <t>=NL("First","Item Attribute Value","Value","ID",$K977)</t>
  </si>
  <si>
    <t>=NL("First","Item Attribute Value","Value","ID",$K978)</t>
  </si>
  <si>
    <t>=NL("First","Item Attribute Value","Value","ID",$K979)</t>
  </si>
  <si>
    <t>=NL("First","Item Attribute Value","Value","ID",$K980)</t>
  </si>
  <si>
    <t>=NL("First","Item Attribute Value","Value","ID",$K981)</t>
  </si>
  <si>
    <t>=NL("First","Item Attribute Value","Value","ID",$K982)</t>
  </si>
  <si>
    <t>=NL("First","Item Attribute Value","Value","ID",$K983)</t>
  </si>
  <si>
    <t>=NL("First","Item Attribute Value","Value","ID",$K984)</t>
  </si>
  <si>
    <t>=NL("First","Item Attribute Value","Value","ID",$K985)</t>
  </si>
  <si>
    <t>=NL("First","Item Attribute Value","Value","ID",$K986)</t>
  </si>
  <si>
    <t>=NL("First","Item Attribute Value","Value","ID",$K987)</t>
  </si>
  <si>
    <t>=NL("First","Item Attribute Value","Value","ID",$K988)</t>
  </si>
  <si>
    <t>=NL("First","Item Attribute Value","Value","ID",$K989)</t>
  </si>
  <si>
    <t>=NL("First","Item Attribute Value","Value","ID",$K990)</t>
  </si>
  <si>
    <t>=NL("First","Item Attribute Value","Value","ID",$K991)</t>
  </si>
  <si>
    <t>=NL("First","Item Attribute Value","Value","ID",$K992)</t>
  </si>
  <si>
    <t>=NL("First","Item Attribute Value","Value","ID",$K993)</t>
  </si>
  <si>
    <t>=NL("First","Item Attribute Value","Value","ID",$K994)</t>
  </si>
  <si>
    <t>=NL("First","Item Attribute Value","Value","ID",$K995)</t>
  </si>
  <si>
    <t>=NL("First","Item Attribute Value","Value","ID",$K996)</t>
  </si>
  <si>
    <t>=NL("First","Item Attribute Value","Value","ID",$K997)</t>
  </si>
  <si>
    <t>=NL("First","Item Attribute Value","Value","ID",$K998)</t>
  </si>
  <si>
    <t>=NL("First","Item Attribute Value","Value","ID",$K999)</t>
  </si>
  <si>
    <t>=NL("First","Item Attribute Value","Value","ID",$K1000)</t>
  </si>
  <si>
    <t>=NL("First","Item Attribute Value","Value","ID",$K1001)</t>
  </si>
  <si>
    <t>=NL("First","Item Attribute Value","Value","ID",$K1002)</t>
  </si>
  <si>
    <t>=NL("First","Item Attribute Value","Value","ID",$K1003)</t>
  </si>
  <si>
    <t>=NL("First","Item Attribute Value","Value","ID",$K1004)</t>
  </si>
  <si>
    <t>=NL("First","Item Attribute Value","Value","ID",$K1005)</t>
  </si>
  <si>
    <t>=NL("First","Item Attribute Value","Value","ID",$K1006)</t>
  </si>
  <si>
    <t>=NL("First","Item Attribute Value","Value","ID",$K1007)</t>
  </si>
  <si>
    <t>=NL("First","Item Attribute Value","Value","ID",$K1008)</t>
  </si>
  <si>
    <t>=NL("First","Item Attribute Value","Value","ID",$K1009)</t>
  </si>
  <si>
    <t>=NL("First","Item Attribute Value","Value","ID",$K1010)</t>
  </si>
  <si>
    <t>=NL("First","Item Attribute Value","Value","ID",$K1011)</t>
  </si>
  <si>
    <t>=NL("First","Item Attribute Value","Value","ID",$K1012)</t>
  </si>
  <si>
    <t>=NL("First","Item Attribute Value","Value","ID",$K1013)</t>
  </si>
  <si>
    <t>=NL("First","Item Attribute Value","Value","ID",$K1014)</t>
  </si>
  <si>
    <t>=NL("First","Item Attribute Value","Value","ID",$K1015)</t>
  </si>
  <si>
    <t>=NL("First","Item Attribute Value","Value","ID",$K1016)</t>
  </si>
  <si>
    <t>=NL("First","Item Attribute Value","Value","ID",$K1017)</t>
  </si>
  <si>
    <t>=NL("First","Item Attribute Value","Value","ID",$K1018)</t>
  </si>
  <si>
    <t>=NL("First","Item Attribute Value","Value","ID",$K1019)</t>
  </si>
  <si>
    <t>=NL("First","Item Attribute Value","Value","ID",$K1020)</t>
  </si>
  <si>
    <t>=NL("First","Item Attribute Value","Value","ID",$K1021)</t>
  </si>
  <si>
    <t>=NL("First","Item Attribute Value","Value","ID",$K1022)</t>
  </si>
  <si>
    <t>=NL("First","Item Attribute Value","Value","ID",$K1023)</t>
  </si>
  <si>
    <t>=NL("First","Item Attribute Value","Value","ID",$K1024)</t>
  </si>
  <si>
    <t>=NL("First","Item Attribute Value","Value","ID",$K1025)</t>
  </si>
  <si>
    <t>=NL("First","Item Attribute Value","Value","ID",$K1026)</t>
  </si>
  <si>
    <t>=NL("First","Item Attribute Value","Value","ID",$K1027)</t>
  </si>
  <si>
    <t>=NL("First","Item Attribute Value","Value","ID",$K1028)</t>
  </si>
  <si>
    <t>=NL("First","Item Attribute Value","Value","ID",$K1029)</t>
  </si>
  <si>
    <t>=NL("First","Item Attribute Value","Value","ID",$K1030)</t>
  </si>
  <si>
    <t>=NL("First","Item Attribute Value","Value","ID",$K1031)</t>
  </si>
  <si>
    <t>=NL("First","Item Attribute Value","Value","ID",$K1032)</t>
  </si>
  <si>
    <t>=NL("First","Item Attribute Value","Value","ID",$K1033)</t>
  </si>
  <si>
    <t>=NL("First","Item Attribute Value","Value","ID",$K1034)</t>
  </si>
  <si>
    <t>=NL("First","Item Attribute Value","Value","ID",$K1035)</t>
  </si>
  <si>
    <t>=NL("First","Item Attribute Value","Value","ID",$K1036)</t>
  </si>
  <si>
    <t>=NL("First","Item Attribute Value","Value","ID",$K1037)</t>
  </si>
  <si>
    <t>=NL("First","Item Attribute Value","Value","ID",$K1038)</t>
  </si>
  <si>
    <t>=NL("First","Item Attribute Value","Value","ID",$K1039)</t>
  </si>
  <si>
    <t>=NL("First","Item Attribute Value","Value","ID",$K1040)</t>
  </si>
  <si>
    <t>=NL("First","Item Attribute Value","Value","ID",$K1041)</t>
  </si>
  <si>
    <t>=NL("First","Item Attribute Value","Value","ID",$K1042)</t>
  </si>
  <si>
    <t>=NL("First","Item Attribute Value","Value","ID",$K1043)</t>
  </si>
  <si>
    <t>=NL("First","Item Attribute Value","Value","ID",$K1044)</t>
  </si>
  <si>
    <t>=NL("First","Item Attribute Value","Value","ID",$K1045)</t>
  </si>
  <si>
    <t>=NL("First","Item Attribute Value","Value","ID",$K1046)</t>
  </si>
  <si>
    <t>=NL("First","Item Attribute Value","Value","ID",$K1047)</t>
  </si>
  <si>
    <t>=NL("First","Item Attribute Value","Value","ID",$K1048)</t>
  </si>
  <si>
    <t>=NL("First","Item Attribute Value","Value","ID",$K1049)</t>
  </si>
  <si>
    <t>=NL("First","Item Attribute Value","Value","ID",$K1050)</t>
  </si>
  <si>
    <t>=NL("First","Item Attribute Value","Value","ID",$K1051)</t>
  </si>
  <si>
    <t>=NL("First","Item Attribute Value","Value","ID",$K1052)</t>
  </si>
  <si>
    <t>=NL("First","Item Attribute Value","Value","ID",$K1053)</t>
  </si>
  <si>
    <t>=NL("First","Item Attribute Value","Value","ID",$K1054)</t>
  </si>
  <si>
    <t>=NL("First","Item Attribute Value","Value","ID",$K1055)</t>
  </si>
  <si>
    <t>=NL("First","Item Attribute Value","Value","ID",$K1056)</t>
  </si>
  <si>
    <t>=NL("First","Item Attribute Value","Value","ID",$K1057)</t>
  </si>
  <si>
    <t>=NL("First","Item Attribute Value","Value","ID",$K1058)</t>
  </si>
  <si>
    <t>=NL("First","Item Attribute Value","Value","ID",$K1059)</t>
  </si>
  <si>
    <t>=NL("First","Item Attribute Value","Value","ID",$K1060)</t>
  </si>
  <si>
    <t>=NL("First","Item Attribute Value","Value","ID",$K1061)</t>
  </si>
  <si>
    <t>=NL("First","Item Attribute Value","Value","ID",$K1062)</t>
  </si>
  <si>
    <t>=NL("First","Item Attribute Value","Value","ID",$K1063)</t>
  </si>
  <si>
    <t>=NL("First","Item Attribute Value","Value","ID",$K1064)</t>
  </si>
  <si>
    <t>=NL("First","Item Attribute Value","Value","ID",$K1065)</t>
  </si>
  <si>
    <t>=NL("First","Item Attribute Value","Value","ID",$K1066)</t>
  </si>
  <si>
    <t>=NL("First","Item Attribute Value","Value","ID",$K1067)</t>
  </si>
  <si>
    <t>=NL("First","Item Attribute Value","Value","ID",$K1068)</t>
  </si>
  <si>
    <t>=NL("First","Item Attribute Value","Value","ID",$K1069)</t>
  </si>
  <si>
    <t>=NL("First","Item Attribute Value","Value","ID",$K1070)</t>
  </si>
  <si>
    <t>=NL("First","Item Attribute Value","Value","ID",$K1071)</t>
  </si>
  <si>
    <t>=NL("First","Item Attribute Value","Value","ID",$K1072)</t>
  </si>
  <si>
    <t>=NL("First","Item Attribute Value","Value","ID",$K1073)</t>
  </si>
  <si>
    <t>=NL("First","Item Attribute Value","Value","ID",$K1074)</t>
  </si>
  <si>
    <t>=NL("First","Item Attribute Value","Value","ID",$K1075)</t>
  </si>
  <si>
    <t>=NL("First","Item Attribute Value","Value","ID",$K1076)</t>
  </si>
  <si>
    <t>=NL("First","Item Attribute Value","Value","ID",$K1077)</t>
  </si>
  <si>
    <t>=NL("First","Item Attribute Value","Value","ID",$K1078)</t>
  </si>
  <si>
    <t>=NL("First","Item Attribute Value","Value","ID",$K1079)</t>
  </si>
  <si>
    <t>=NL("First","Item Attribute Value","Value","ID",$K1080)</t>
  </si>
  <si>
    <t>=NL("First","Item Attribute Value","Value","ID",$K1081)</t>
  </si>
  <si>
    <t>=NL("First","Item Attribute Value","Value","ID",$K1082)</t>
  </si>
  <si>
    <t>=NL("First","Item Attribute Value","Value","ID",$K1083)</t>
  </si>
  <si>
    <t>=NL("First","Item Attribute Value","Value","ID",$K1084)</t>
  </si>
  <si>
    <t>=NL("First","Item Attribute Value","Value","ID",$K1085)</t>
  </si>
  <si>
    <t>=NL("First","Item Attribute Value","Value","ID",$K1086)</t>
  </si>
  <si>
    <t>=NL("First","Item Attribute Value","Value","ID",$K1087)</t>
  </si>
  <si>
    <t>=NL("First","Item Attribute Value","Value","ID",$K1088)</t>
  </si>
  <si>
    <t>=NL("First","Item Attribute Value","Value","ID",$K1089)</t>
  </si>
  <si>
    <t>=NL("First","Item Attribute Value","Value","ID",$K1090)</t>
  </si>
  <si>
    <t>=NL("First","Item Attribute Value","Value","ID",$K1091)</t>
  </si>
  <si>
    <t>=NL("First","Item Attribute Value","Value","ID",$K1092)</t>
  </si>
  <si>
    <t>=NL("First","Item Attribute Value","Value","ID",$K1093)</t>
  </si>
  <si>
    <t>=NL("First","Item Attribute Value","Value","ID",$K1094)</t>
  </si>
  <si>
    <t>=NL("First","Item Attribute Value","Value","ID",$K1095)</t>
  </si>
  <si>
    <t>=NL("First","Item Attribute Value","Value","ID",$K1096)</t>
  </si>
  <si>
    <t>=NL("First","Item Attribute Value","Value","ID",$K1097)</t>
  </si>
  <si>
    <t>=NL("First","Item Attribute Value","Value","ID",$K1098)</t>
  </si>
  <si>
    <t>=NL("First","Item Attribute Value","Value","ID",$K1099)</t>
  </si>
  <si>
    <t>=NL("First","Item Attribute Value","Value","ID",$K1100)</t>
  </si>
  <si>
    <t>=NL("First","Item Attribute Value","Value","ID",$K1101)</t>
  </si>
  <si>
    <t>=NL("First","Item Attribute Value","Value","ID",$K1102)</t>
  </si>
  <si>
    <t>=NL("First","Item Attribute Value","Value","ID",$K1103)</t>
  </si>
  <si>
    <t>=NL("First","Item Attribute Value","Value","ID",$K1104)</t>
  </si>
  <si>
    <t>=NL("First","Item Attribute Value","Value","ID",$K1105)</t>
  </si>
  <si>
    <t>=NL("First","Item Attribute Value","Value","ID",$K1106)</t>
  </si>
  <si>
    <t>=NL("First","Item Attribute Value","Value","ID",$K1107)</t>
  </si>
  <si>
    <t>=NL("First","Item Attribute Value","Value","ID",$K1108)</t>
  </si>
  <si>
    <t>=NL("First","Item Attribute Value","Value","ID",$K1109)</t>
  </si>
  <si>
    <t>=NL("First","Item Attribute Value","Value","ID",$K1110)</t>
  </si>
  <si>
    <t>=NL("First","Item Attribute Value","Value","ID",$K1111)</t>
  </si>
  <si>
    <t>=NL("First","Item Attribute Value","Value","ID",$K1112)</t>
  </si>
  <si>
    <t>=NL("First","Item Attribute Value","Value","ID",$K1113)</t>
  </si>
  <si>
    <t>=NL("First","Item Attribute Value","Value","ID",$K1114)</t>
  </si>
  <si>
    <t>=NL("First","Item Attribute Value","Value","ID",$K1115)</t>
  </si>
  <si>
    <t>=NL("First","Item Attribute Value","Value","ID",$K1116)</t>
  </si>
  <si>
    <t>=NL("First","Item Attribute Value","Value","ID",$K1117)</t>
  </si>
  <si>
    <t>=NL("First","Item Attribute Value","Value","ID",$K1118)</t>
  </si>
  <si>
    <t>=NL("First","Item Attribute Value","Value","ID",$K1119)</t>
  </si>
  <si>
    <t>=NL("First","Item Attribute Value","Value","ID",$K1120)</t>
  </si>
  <si>
    <t>=NL("First","Item Attribute Value","Value","ID",$K1121)</t>
  </si>
  <si>
    <t>=NL("First","Item Attribute Value","Value","ID",$K1122)</t>
  </si>
  <si>
    <t>=NL("First","Item Attribute Value","Value","ID",$K1123)</t>
  </si>
  <si>
    <t>=NL("First","Item Attribute Value","Value","ID",$K1124)</t>
  </si>
  <si>
    <t>=NL("First","Item Attribute Value","Value","ID",$K1125)</t>
  </si>
  <si>
    <t>=NL("First","Item Attribute Value","Value","ID",$K1126)</t>
  </si>
  <si>
    <t>=NL("First","Item Attribute Value","Value","ID",$K1127)</t>
  </si>
  <si>
    <t>=NL("First","Item Attribute Value","Value","ID",$K1128)</t>
  </si>
  <si>
    <t>=NL("First","Item Attribute Value","Value","ID",$K1129)</t>
  </si>
  <si>
    <t>=NL("First","Item Attribute Value","Value","ID",$K1130)</t>
  </si>
  <si>
    <t>=NL("First","Item Attribute Value","Value","ID",$K1131)</t>
  </si>
  <si>
    <t>=NL("First","Item Attribute Value","Value","ID",$K1132)</t>
  </si>
  <si>
    <t>=NL("First","Item Attribute Value","Value","ID",$K1133)</t>
  </si>
  <si>
    <t>=NL("First","Item Attribute Value","Value","ID",$K1134)</t>
  </si>
  <si>
    <t>=NL("First","Item Attribute Value","Value","ID",$K1135)</t>
  </si>
  <si>
    <t>=NL("First","Item Attribute Value","Value","ID",$K1136)</t>
  </si>
  <si>
    <t>=NL("First","Item Attribute Value","Value","ID",$K1137)</t>
  </si>
  <si>
    <t>=NL("First","Item Attribute Value","Value","ID",$K1138)</t>
  </si>
  <si>
    <t>=NL("First","Item Attribute Value","Value","ID",$K1139)</t>
  </si>
  <si>
    <t>=NL("First","Item Attribute Value","Value","ID",$K1140)</t>
  </si>
  <si>
    <t>=NL("First","Item Attribute Value","Value","ID",$K1141)</t>
  </si>
  <si>
    <t>=NL("First","Item Attribute Value","Value","ID",$K1142)</t>
  </si>
  <si>
    <t>=NL("First","Item Attribute Value","Value","ID",$K1143)</t>
  </si>
  <si>
    <t>=NL("First","Item Attribute Value","Value","ID",$K1144)</t>
  </si>
  <si>
    <t>=NL("First","Item Attribute Value","Value","ID",$K1145)</t>
  </si>
  <si>
    <t>=NL("First","Item Attribute Value","Value","ID",$K1146)</t>
  </si>
  <si>
    <t>=NL("First","Item Attribute Value","Value","ID",$K1147)</t>
  </si>
  <si>
    <t>=NL("First","Item Attribute Value","Value","ID",$K1148)</t>
  </si>
  <si>
    <t>=NL("First","Item Attribute Value","Value","ID",$K1149)</t>
  </si>
  <si>
    <t>=NL("First","Item Attribute Value","Value","ID",$K1150)</t>
  </si>
  <si>
    <t>=NL("First","Item Attribute Value","Value","ID",$K1151)</t>
  </si>
  <si>
    <t>=NL("First","Item Attribute Value","Value","ID",$K1152)</t>
  </si>
  <si>
    <t>=NL("First","Item Attribute Value","Value","ID",$K1153)</t>
  </si>
  <si>
    <t>=NL("First","Item Attribute Value","Value","ID",$K1154)</t>
  </si>
  <si>
    <t>=NL("First","Item Attribute Value","Value","ID",$K1155)</t>
  </si>
  <si>
    <t>=NL("First","Item Attribute Value","Value","ID",$K1156)</t>
  </si>
  <si>
    <t>=NL("First","Item Attribute Value","Value","ID",$K1157)</t>
  </si>
  <si>
    <t>=NL("First","Item Attribute Value","Value","ID",$K1158)</t>
  </si>
  <si>
    <t>=NL("First","Item Attribute Value","Value","ID",$K1159)</t>
  </si>
  <si>
    <t>=NL("First","Item Attribute Value","Value","ID",$K1160)</t>
  </si>
  <si>
    <t>=NL("First","Item Attribute Value","Value","ID",$K1161)</t>
  </si>
  <si>
    <t>=NL("First","Item Attribute Value","Value","ID",$K1162)</t>
  </si>
  <si>
    <t>=NL("First","Item Attribute Value","Value","ID",$K1163)</t>
  </si>
  <si>
    <t>=NL("First","Item Attribute Value","Value","ID",$K1164)</t>
  </si>
  <si>
    <t>=NL("First","Item Attribute Value","Value","ID",$K1165)</t>
  </si>
  <si>
    <t>=NL("First","Item Attribute Value","Value","ID",$K1166)</t>
  </si>
  <si>
    <t>=NL("First","Item Attribute Value","Value","ID",$K1167)</t>
  </si>
  <si>
    <t>=NL("First","Item Attribute Value","Value","ID",$K1168)</t>
  </si>
  <si>
    <t>=NL("First","Item Attribute Value","Value","ID",$K1169)</t>
  </si>
  <si>
    <t>=NL("First","Item Attribute Value","Value","ID",$K1170)</t>
  </si>
  <si>
    <t>=NL("First","Item Attribute Value","Value","ID",$K1171)</t>
  </si>
  <si>
    <t>=NL("First","Item Attribute Value","Value","ID",$K1172)</t>
  </si>
  <si>
    <t>=NL("First","Item Attribute Value","Value","ID",$K1173)</t>
  </si>
  <si>
    <t>=NL("First","Item Attribute Value","Value","ID",$K1174)</t>
  </si>
  <si>
    <t>=NL("First","Item Attribute Value","Value","ID",$K1175)</t>
  </si>
  <si>
    <t>=NL("First","Item Attribute Value","Value","ID",$K1176)</t>
  </si>
  <si>
    <t>=NL("First","Item Attribute Value","Value","ID",$K1177)</t>
  </si>
  <si>
    <t>=NL("First","Item Attribute Value","Value","ID",$K1178)</t>
  </si>
  <si>
    <t>=NL("First","Item Attribute Value","Value","ID",$K1179)</t>
  </si>
  <si>
    <t>=NL("First","Item Attribute Value","Value","ID",$K1180)</t>
  </si>
  <si>
    <t>=NL("First","Item Attribute Value","Value","ID",$K1181)</t>
  </si>
  <si>
    <t>=NL("First","Item Attribute Value","Value","ID",$K1182)</t>
  </si>
  <si>
    <t>=NL("First","Item Attribute Value","Value","ID",$K1183)</t>
  </si>
  <si>
    <t>=NL("First","Item Attribute Value","Value","ID",$K1184)</t>
  </si>
  <si>
    <t>=NL("First","Item Attribute Value","Value","ID",$K1185)</t>
  </si>
  <si>
    <t>=NL("First","Item Attribute Value","Value","ID",$K1186)</t>
  </si>
  <si>
    <t>=NL("First","Item Attribute Value","Value","ID",$K1187)</t>
  </si>
  <si>
    <t>=NL("First","Item Attribute Value","Value","ID",$K1188)</t>
  </si>
  <si>
    <t>=NL("First","Item Attribute Value","Value","ID",$K1189)</t>
  </si>
  <si>
    <t>=NL("First","Item Attribute Value","Value","ID",$K1190)</t>
  </si>
  <si>
    <t>=NL("First","Item Attribute Value","Value","ID",$K1191)</t>
  </si>
  <si>
    <t>=NL("First","Item Attribute Value","Value","ID",$K1192)</t>
  </si>
  <si>
    <t>=NL("First","Item Attribute Value","Value","ID",$K1193)</t>
  </si>
  <si>
    <t>=NL("First","Item Attribute Value","Value","ID",$K1194)</t>
  </si>
  <si>
    <t>=NL("First","Item Attribute Value","Value","ID",$K1195)</t>
  </si>
  <si>
    <t>=NL("First","Item Attribute Value","Value","ID",$K1196)</t>
  </si>
  <si>
    <t>=NL("First","Item Attribute Value","Value","ID",$K1197)</t>
  </si>
  <si>
    <t>=NL("First","Item Attribute Value","Value","ID",$K1198)</t>
  </si>
  <si>
    <t>=NL("First","Item Attribute Value","Value","ID",$K1199)</t>
  </si>
  <si>
    <t>=NL("First","Item Attribute Value","Value","ID",$K1200)</t>
  </si>
  <si>
    <t>=NL("First","Item Attribute Value","Value","ID",$K1201)</t>
  </si>
  <si>
    <t>=NL("First","Item Attribute Value","Value","ID",$K1202)</t>
  </si>
  <si>
    <t>=NL("First","Item Attribute Value","Value","ID",$K1203)</t>
  </si>
  <si>
    <t>=NL("First","Item Attribute Value","Value","ID",$K1204)</t>
  </si>
  <si>
    <t>=NL("First","Item Attribute Value","Value","ID",$K1205)</t>
  </si>
  <si>
    <t>=NL("First","Item Attribute Value","Value","ID",$K1206)</t>
  </si>
  <si>
    <t>=NL("First","Item Attribute Value","Value","ID",$K1207)</t>
  </si>
  <si>
    <t>=NL("First","Item Attribute Value","Value","ID",$K1208)</t>
  </si>
  <si>
    <t>=NL("First","Item Attribute Value","Value","ID",$K1209)</t>
  </si>
  <si>
    <t>=NL("First","Item Attribute Value","Value","ID",$K1210)</t>
  </si>
  <si>
    <t>=NL("First","Item Attribute Value","Value","ID",$K1211)</t>
  </si>
  <si>
    <t>=NL("First","Item Attribute Value","Value","ID",$K1212)</t>
  </si>
  <si>
    <t>=NL("First","Item Attribute Value","Value","ID",$K1213)</t>
  </si>
  <si>
    <t>=NL("First","Item Attribute Value","Value","ID",$K1214)</t>
  </si>
  <si>
    <t>=NL("First","Item Attribute Value","Value","ID",$K1215)</t>
  </si>
  <si>
    <t>=NL("First","Item Attribute Value","Value","ID",$K1216)</t>
  </si>
  <si>
    <t>=NL("First","Item Attribute Value","Value","ID",$K1217)</t>
  </si>
  <si>
    <t>=NL("First","Item Attribute Value","Value","ID",$K1218)</t>
  </si>
  <si>
    <t>=NL("First","Item Attribute Value","Value","ID",$K1219)</t>
  </si>
  <si>
    <t>=NL("First","Item Attribute Value","Value","ID",$K1220)</t>
  </si>
  <si>
    <t>=NL("First","Item Attribute Value","Value","ID",$K1221)</t>
  </si>
  <si>
    <t>=NL("First","Item Attribute Value","Value","ID",$K1222)</t>
  </si>
  <si>
    <t>=NL("First","Item Attribute Value","Value","ID",$K1223)</t>
  </si>
  <si>
    <t>=NL("First","Item Attribute Value","Value","ID",$K1224)</t>
  </si>
  <si>
    <t>=NL("First","Item Attribute Value","Value","ID",$K1225)</t>
  </si>
  <si>
    <t>=NL("First","Item Attribute Value","Value","ID",$K1226)</t>
  </si>
  <si>
    <t>=NL("First","Item Attribute Value","Value","ID",$K1227)</t>
  </si>
  <si>
    <t>=NL("First","Item Attribute Value","Value","ID",$K1228)</t>
  </si>
  <si>
    <t>=NL("First","Item Attribute Value","Value","ID",$K1229)</t>
  </si>
  <si>
    <t>=NL("First","Item Attribute Value","Value","ID",$K1230)</t>
  </si>
  <si>
    <t>=NL("First","Item Attribute Value","Value","ID",$K1231)</t>
  </si>
  <si>
    <t>=NL("First","Item Attribute Value","Value","ID",$K1232)</t>
  </si>
  <si>
    <t>=NL("First","Item Attribute Value","Value","ID",$K1233)</t>
  </si>
  <si>
    <t>=NL("First","Item Attribute Value","Value","ID",$K1234)</t>
  </si>
  <si>
    <t>=NL("First","Item Attribute Value","Value","ID",$K1235)</t>
  </si>
  <si>
    <t>=NL("First","Item Attribute Value","Value","ID",$K1236)</t>
  </si>
  <si>
    <t>=NL("First","Item Attribute Value","Value","ID",$K1237)</t>
  </si>
  <si>
    <t>=NL("First","Item Attribute Value","Value","ID",$K1238)</t>
  </si>
  <si>
    <t>=NL("First","Item Attribute Value","Value","ID",$K1239)</t>
  </si>
  <si>
    <t>=NL("First","Item Attribute Value","Value","ID",$K1240)</t>
  </si>
  <si>
    <t>=NL("First","Item Attribute Value","Value","ID",$K1241)</t>
  </si>
  <si>
    <t>=NL("First","Item Attribute Value","Value","ID",$K1242)</t>
  </si>
  <si>
    <t>=NL("First","Item Attribute Value","Value","ID",$K1243)</t>
  </si>
  <si>
    <t>=NL("First","Item Attribute Value","Value","ID",$K1244)</t>
  </si>
  <si>
    <t>=NL("First","Item Attribute Value","Value","ID",$K1245)</t>
  </si>
  <si>
    <t>=NL("First","Item Attribute Value","Value","ID",$K1246)</t>
  </si>
  <si>
    <t>=NL("First","Item Attribute Value","Value","ID",$K1247)</t>
  </si>
  <si>
    <t>=NL("First","Item Attribute Value","Value","ID",$K1248)</t>
  </si>
  <si>
    <t>=NL("First","Item Attribute Value","Value","ID",$K1249)</t>
  </si>
  <si>
    <t>=NL("First","Item Attribute Value","Value","ID",$K1250)</t>
  </si>
  <si>
    <t>=NL("First","Item Attribute Value","Value","ID",$K1251)</t>
  </si>
  <si>
    <t>=NL("First","Item Attribute Value","Value","ID",$K1252)</t>
  </si>
  <si>
    <t>=NL("First","Item Attribute Value","Value","ID",$K1253)</t>
  </si>
  <si>
    <t>=NL("First","Item Attribute Value","Value","ID",$K1254)</t>
  </si>
  <si>
    <t>=NL("First","Item Attribute Value Mapping","Item Attribute Value ID","No.",$C10,"Item Attribute Value ID","11|9|10")</t>
  </si>
  <si>
    <t>=NL("First","Item Attribute Value Mapping","Item Attribute Value ID","No.",$C11,"Item Attribute Value ID","11|9|10")</t>
  </si>
  <si>
    <t>=NL("First","Item Attribute Value Mapping","Item Attribute Value ID","No.",$C12,"Item Attribute Value ID","11|9|10")</t>
  </si>
  <si>
    <t>=NL("First","Item Attribute Value Mapping","Item Attribute Value ID","No.",$C13,"Item Attribute Value ID","11|9|10")</t>
  </si>
  <si>
    <t>=NL("First","Item Attribute Value Mapping","Item Attribute Value ID","No.",$C14,"Item Attribute Value ID","11|9|10")</t>
  </si>
  <si>
    <t>=NL("First","Item Attribute Value Mapping","Item Attribute Value ID","No.",$C15,"Item Attribute Value ID","11|9|10")</t>
  </si>
  <si>
    <t>=NL("First","Item Attribute Value Mapping","Item Attribute Value ID","No.",$C16,"Item Attribute Value ID","11|9|10")</t>
  </si>
  <si>
    <t>=NL("First","Item Attribute Value Mapping","Item Attribute Value ID","No.",$C17,"Item Attribute Value ID","11|9|10")</t>
  </si>
  <si>
    <t>=NL("First","Item Attribute Value Mapping","Item Attribute Value ID","No.",$C18,"Item Attribute Value ID","11|9|10")</t>
  </si>
  <si>
    <t>=NL("First","Item Attribute Value Mapping","Item Attribute Value ID","No.",$C19,"Item Attribute Value ID","11|9|10")</t>
  </si>
  <si>
    <t>=NL("First","Item Attribute Value Mapping","Item Attribute Value ID","No.",$C20,"Item Attribute Value ID","11|9|10")</t>
  </si>
  <si>
    <t>=NL("First","Item Attribute Value Mapping","Item Attribute Value ID","No.",$C21,"Item Attribute Value ID","11|9|10")</t>
  </si>
  <si>
    <t>=NL("First","Item Attribute Value Mapping","Item Attribute Value ID","No.",$C22,"Item Attribute Value ID","11|9|10")</t>
  </si>
  <si>
    <t>=NL("First","Item Attribute Value Mapping","Item Attribute Value ID","No.",$C23,"Item Attribute Value ID","11|9|10")</t>
  </si>
  <si>
    <t>=NL("First","Item Attribute Value Mapping","Item Attribute Value ID","No.",$C24,"Item Attribute Value ID","11|9|10")</t>
  </si>
  <si>
    <t>=NL("First","Item Attribute Value Mapping","Item Attribute Value ID","No.",$C25,"Item Attribute Value ID","11|9|10")</t>
  </si>
  <si>
    <t>=NL("First","Item Attribute Value Mapping","Item Attribute Value ID","No.",$C26,"Item Attribute Value ID","11|9|10")</t>
  </si>
  <si>
    <t>=NL("First","Item Attribute Value Mapping","Item Attribute Value ID","No.",$C27,"Item Attribute Value ID","11|9|10")</t>
  </si>
  <si>
    <t>=NL("First","Item Attribute Value Mapping","Item Attribute Value ID","No.",$C28,"Item Attribute Value ID","11|9|10")</t>
  </si>
  <si>
    <t>=NL("First","Item Attribute Value Mapping","Item Attribute Value ID","No.",$C29,"Item Attribute Value ID","11|9|10")</t>
  </si>
  <si>
    <t>=NL("First","Item Attribute Value Mapping","Item Attribute Value ID","No.",$C30,"Item Attribute Value ID","11|9|10")</t>
  </si>
  <si>
    <t>=NL("First","Item Attribute Value Mapping","Item Attribute Value ID","No.",$C31,"Item Attribute Value ID","11|9|10")</t>
  </si>
  <si>
    <t>=NL("First","Item Attribute Value Mapping","Item Attribute Value ID","No.",$C32,"Item Attribute Value ID","11|9|10")</t>
  </si>
  <si>
    <t>=NL("First","Item Attribute Value Mapping","Item Attribute Value ID","No.",$C33,"Item Attribute Value ID","11|9|10")</t>
  </si>
  <si>
    <t>=NL("First","Item Attribute Value Mapping","Item Attribute Value ID","No.",$C34,"Item Attribute Value ID","11|9|10")</t>
  </si>
  <si>
    <t>=NL("First","Item Attribute Value Mapping","Item Attribute Value ID","No.",$C35,"Item Attribute Value ID","11|9|10")</t>
  </si>
  <si>
    <t>=NL("First","Item Attribute Value Mapping","Item Attribute Value ID","No.",$C36,"Item Attribute Value ID","11|9|10")</t>
  </si>
  <si>
    <t>=NL("First","Item Attribute Value Mapping","Item Attribute Value ID","No.",$C37,"Item Attribute Value ID","11|9|10")</t>
  </si>
  <si>
    <t>=NL("First","Item Attribute Value Mapping","Item Attribute Value ID","No.",$C38,"Item Attribute Value ID","11|9|10")</t>
  </si>
  <si>
    <t>=NL("First","Item Attribute Value Mapping","Item Attribute Value ID","No.",$C39,"Item Attribute Value ID","11|9|10")</t>
  </si>
  <si>
    <t>=NL("First","Item Attribute Value Mapping","Item Attribute Value ID","No.",$C40,"Item Attribute Value ID","11|9|10")</t>
  </si>
  <si>
    <t>=NL("First","Item Attribute Value Mapping","Item Attribute Value ID","No.",$C41,"Item Attribute Value ID","11|9|10")</t>
  </si>
  <si>
    <t>=NL("First","Item Attribute Value Mapping","Item Attribute Value ID","No.",$C42,"Item Attribute Value ID","11|9|10")</t>
  </si>
  <si>
    <t>=NL("First","Item Attribute Value Mapping","Item Attribute Value ID","No.",$C43,"Item Attribute Value ID","11|9|10")</t>
  </si>
  <si>
    <t>=NL("First","Item Attribute Value Mapping","Item Attribute Value ID","No.",$C44,"Item Attribute Value ID","11|9|10")</t>
  </si>
  <si>
    <t>=NL("First","Item Attribute Value Mapping","Item Attribute Value ID","No.",$C45,"Item Attribute Value ID","11|9|10")</t>
  </si>
  <si>
    <t>=NL("First","Item Attribute Value Mapping","Item Attribute Value ID","No.",$C46,"Item Attribute Value ID","11|9|10")</t>
  </si>
  <si>
    <t>=NL("First","Item Attribute Value Mapping","Item Attribute Value ID","No.",$C47,"Item Attribute Value ID","11|9|10")</t>
  </si>
  <si>
    <t>=NL("First","Item Attribute Value Mapping","Item Attribute Value ID","No.",$C48,"Item Attribute Value ID","11|9|10")</t>
  </si>
  <si>
    <t>=NL("First","Item Attribute Value Mapping","Item Attribute Value ID","No.",$C49,"Item Attribute Value ID","11|9|10")</t>
  </si>
  <si>
    <t>=NL("First","Item Attribute Value Mapping","Item Attribute Value ID","No.",$C50,"Item Attribute Value ID","11|9|10")</t>
  </si>
  <si>
    <t>=NL("First","Item Attribute Value Mapping","Item Attribute Value ID","No.",$C51,"Item Attribute Value ID","11|9|10")</t>
  </si>
  <si>
    <t>=NL("First","Item Attribute Value Mapping","Item Attribute Value ID","No.",$C52,"Item Attribute Value ID","11|9|10")</t>
  </si>
  <si>
    <t>=NL("First","Item Attribute Value Mapping","Item Attribute Value ID","No.",$C53,"Item Attribute Value ID","11|9|10")</t>
  </si>
  <si>
    <t>=NL("First","Item Attribute Value Mapping","Item Attribute Value ID","No.",$C54,"Item Attribute Value ID","11|9|10")</t>
  </si>
  <si>
    <t>=NL("First","Item Attribute Value Mapping","Item Attribute Value ID","No.",$C55,"Item Attribute Value ID","11|9|10")</t>
  </si>
  <si>
    <t>=NL("First","Item Attribute Value Mapping","Item Attribute Value ID","No.",$C56,"Item Attribute Value ID","11|9|10")</t>
  </si>
  <si>
    <t>=NL("First","Item Attribute Value Mapping","Item Attribute Value ID","No.",$C57,"Item Attribute Value ID","11|9|10")</t>
  </si>
  <si>
    <t>=NL("First","Item Attribute Value Mapping","Item Attribute Value ID","No.",$C58,"Item Attribute Value ID","11|9|10")</t>
  </si>
  <si>
    <t>=NL("First","Item Attribute Value Mapping","Item Attribute Value ID","No.",$C59,"Item Attribute Value ID","11|9|10")</t>
  </si>
  <si>
    <t>=NL("First","Item Attribute Value Mapping","Item Attribute Value ID","No.",$C60,"Item Attribute Value ID","11|9|10")</t>
  </si>
  <si>
    <t>=NL("First","Item Attribute Value Mapping","Item Attribute Value ID","No.",$C61,"Item Attribute Value ID","11|9|10")</t>
  </si>
  <si>
    <t>=NL("First","Item Attribute Value Mapping","Item Attribute Value ID","No.",$C62,"Item Attribute Value ID","11|9|10")</t>
  </si>
  <si>
    <t>=NL("First","Item Attribute Value Mapping","Item Attribute Value ID","No.",$C63,"Item Attribute Value ID","11|9|10")</t>
  </si>
  <si>
    <t>=NL("First","Item Attribute Value Mapping","Item Attribute Value ID","No.",$C64,"Item Attribute Value ID","11|9|10")</t>
  </si>
  <si>
    <t>=NL("First","Item Attribute Value Mapping","Item Attribute Value ID","No.",$C65,"Item Attribute Value ID","11|9|10")</t>
  </si>
  <si>
    <t>=NL("First","Item Attribute Value Mapping","Item Attribute Value ID","No.",$C66,"Item Attribute Value ID","11|9|10")</t>
  </si>
  <si>
    <t>=NL("First","Item Attribute Value Mapping","Item Attribute Value ID","No.",$C67,"Item Attribute Value ID","11|9|10")</t>
  </si>
  <si>
    <t>=NL("First","Item Attribute Value Mapping","Item Attribute Value ID","No.",$C68,"Item Attribute Value ID","11|9|10")</t>
  </si>
  <si>
    <t>=NL("First","Item Attribute Value Mapping","Item Attribute Value ID","No.",$C69,"Item Attribute Value ID","11|9|10")</t>
  </si>
  <si>
    <t>=NL("First","Item Attribute Value Mapping","Item Attribute Value ID","No.",$C70,"Item Attribute Value ID","11|9|10")</t>
  </si>
  <si>
    <t>=NL("First","Item Attribute Value Mapping","Item Attribute Value ID","No.",$C71,"Item Attribute Value ID","11|9|10")</t>
  </si>
  <si>
    <t>=NL("First","Item Attribute Value Mapping","Item Attribute Value ID","No.",$C72,"Item Attribute Value ID","11|9|10")</t>
  </si>
  <si>
    <t>=NL("First","Item Attribute Value Mapping","Item Attribute Value ID","No.",$C73,"Item Attribute Value ID","11|9|10")</t>
  </si>
  <si>
    <t>=NL("First","Item Attribute Value Mapping","Item Attribute Value ID","No.",$C74,"Item Attribute Value ID","11|9|10")</t>
  </si>
  <si>
    <t>=NL("First","Item Attribute Value Mapping","Item Attribute Value ID","No.",$C75,"Item Attribute Value ID","11|9|10")</t>
  </si>
  <si>
    <t>=NL("First","Item Attribute Value Mapping","Item Attribute Value ID","No.",$C76,"Item Attribute Value ID","11|9|10")</t>
  </si>
  <si>
    <t>=NL("First","Item Attribute Value Mapping","Item Attribute Value ID","No.",$C77,"Item Attribute Value ID","11|9|10")</t>
  </si>
  <si>
    <t>=NL("First","Item Attribute Value Mapping","Item Attribute Value ID","No.",$C78,"Item Attribute Value ID","11|9|10")</t>
  </si>
  <si>
    <t>=NL("First","Item Attribute Value Mapping","Item Attribute Value ID","No.",$C79,"Item Attribute Value ID","11|9|10")</t>
  </si>
  <si>
    <t>=NL("First","Item Attribute Value Mapping","Item Attribute Value ID","No.",$C80,"Item Attribute Value ID","11|9|10")</t>
  </si>
  <si>
    <t>=NL("First","Item Attribute Value Mapping","Item Attribute Value ID","No.",$C81,"Item Attribute Value ID","11|9|10")</t>
  </si>
  <si>
    <t>=NL("First","Item Attribute Value Mapping","Item Attribute Value ID","No.",$C82,"Item Attribute Value ID","11|9|10")</t>
  </si>
  <si>
    <t>=NL("First","Item Attribute Value Mapping","Item Attribute Value ID","No.",$C83,"Item Attribute Value ID","11|9|10")</t>
  </si>
  <si>
    <t>=NL("First","Item Attribute Value Mapping","Item Attribute Value ID","No.",$C84,"Item Attribute Value ID","11|9|10")</t>
  </si>
  <si>
    <t>=NL("First","Item Attribute Value Mapping","Item Attribute Value ID","No.",$C85,"Item Attribute Value ID","11|9|10")</t>
  </si>
  <si>
    <t>=NL("First","Item Attribute Value Mapping","Item Attribute Value ID","No.",$C86,"Item Attribute Value ID","11|9|10")</t>
  </si>
  <si>
    <t>=NL("First","Item Attribute Value Mapping","Item Attribute Value ID","No.",$C87,"Item Attribute Value ID","11|9|10")</t>
  </si>
  <si>
    <t>=NL("First","Item Attribute Value Mapping","Item Attribute Value ID","No.",$C88,"Item Attribute Value ID","11|9|10")</t>
  </si>
  <si>
    <t>=NL("First","Item Attribute Value Mapping","Item Attribute Value ID","No.",$C89,"Item Attribute Value ID","11|9|10")</t>
  </si>
  <si>
    <t>=NL("First","Item Attribute Value Mapping","Item Attribute Value ID","No.",$C90,"Item Attribute Value ID","11|9|10")</t>
  </si>
  <si>
    <t>=NL("First","Item Attribute Value Mapping","Item Attribute Value ID","No.",$C91,"Item Attribute Value ID","11|9|10")</t>
  </si>
  <si>
    <t>=NL("First","Item Attribute Value Mapping","Item Attribute Value ID","No.",$C92,"Item Attribute Value ID","11|9|10")</t>
  </si>
  <si>
    <t>=NL("First","Item Attribute Value Mapping","Item Attribute Value ID","No.",$C93,"Item Attribute Value ID","11|9|10")</t>
  </si>
  <si>
    <t>=NL("First","Item Attribute Value Mapping","Item Attribute Value ID","No.",$C94,"Item Attribute Value ID","11|9|10")</t>
  </si>
  <si>
    <t>=NL("First","Item Attribute Value Mapping","Item Attribute Value ID","No.",$C95,"Item Attribute Value ID","11|9|10")</t>
  </si>
  <si>
    <t>=NL("First","Item Attribute Value Mapping","Item Attribute Value ID","No.",$C96,"Item Attribute Value ID","11|9|10")</t>
  </si>
  <si>
    <t>=NL("First","Item Attribute Value Mapping","Item Attribute Value ID","No.",$C97,"Item Attribute Value ID","11|9|10")</t>
  </si>
  <si>
    <t>=NL("First","Item Attribute Value Mapping","Item Attribute Value ID","No.",$C98,"Item Attribute Value ID","11|9|10")</t>
  </si>
  <si>
    <t>=NL("First","Item Attribute Value Mapping","Item Attribute Value ID","No.",$C99,"Item Attribute Value ID","11|9|10")</t>
  </si>
  <si>
    <t>=NL("First","Item Attribute Value Mapping","Item Attribute Value ID","No.",$C100,"Item Attribute Value ID","11|9|10")</t>
  </si>
  <si>
    <t>=NL("First","Item Attribute Value Mapping","Item Attribute Value ID","No.",$C101,"Item Attribute Value ID","11|9|10")</t>
  </si>
  <si>
    <t>=NL("First","Item Attribute Value Mapping","Item Attribute Value ID","No.",$C102,"Item Attribute Value ID","11|9|10")</t>
  </si>
  <si>
    <t>=NL("First","Item Attribute Value Mapping","Item Attribute Value ID","No.",$C103,"Item Attribute Value ID","11|9|10")</t>
  </si>
  <si>
    <t>=NL("First","Item Attribute Value Mapping","Item Attribute Value ID","No.",$C104,"Item Attribute Value ID","11|9|10")</t>
  </si>
  <si>
    <t>=NL("First","Item Attribute Value Mapping","Item Attribute Value ID","No.",$C105,"Item Attribute Value ID","11|9|10")</t>
  </si>
  <si>
    <t>=NL("First","Item Attribute Value Mapping","Item Attribute Value ID","No.",$C106,"Item Attribute Value ID","11|9|10")</t>
  </si>
  <si>
    <t>=NL("First","Item Attribute Value Mapping","Item Attribute Value ID","No.",$C107,"Item Attribute Value ID","11|9|10")</t>
  </si>
  <si>
    <t>=NL("First","Item Attribute Value Mapping","Item Attribute Value ID","No.",$C108,"Item Attribute Value ID","11|9|10")</t>
  </si>
  <si>
    <t>=NL("First","Item Attribute Value Mapping","Item Attribute Value ID","No.",$C109,"Item Attribute Value ID","11|9|10")</t>
  </si>
  <si>
    <t>=NL("First","Item Attribute Value Mapping","Item Attribute Value ID","No.",$C110,"Item Attribute Value ID","11|9|10")</t>
  </si>
  <si>
    <t>=NL("First","Item Attribute Value Mapping","Item Attribute Value ID","No.",$C111,"Item Attribute Value ID","11|9|10")</t>
  </si>
  <si>
    <t>=NL("First","Item Attribute Value Mapping","Item Attribute Value ID","No.",$C112,"Item Attribute Value ID","11|9|10")</t>
  </si>
  <si>
    <t>=NL("First","Item Attribute Value Mapping","Item Attribute Value ID","No.",$C113,"Item Attribute Value ID","11|9|10")</t>
  </si>
  <si>
    <t>=NL("First","Item Attribute Value Mapping","Item Attribute Value ID","No.",$C114,"Item Attribute Value ID","11|9|10")</t>
  </si>
  <si>
    <t>=NL("First","Item Attribute Value Mapping","Item Attribute Value ID","No.",$C115,"Item Attribute Value ID","11|9|10")</t>
  </si>
  <si>
    <t>=NL("First","Item Attribute Value Mapping","Item Attribute Value ID","No.",$C116,"Item Attribute Value ID","11|9|10")</t>
  </si>
  <si>
    <t>=NL("First","Item Attribute Value Mapping","Item Attribute Value ID","No.",$C117,"Item Attribute Value ID","11|9|10")</t>
  </si>
  <si>
    <t>=NL("First","Item Attribute Value Mapping","Item Attribute Value ID","No.",$C118,"Item Attribute Value ID","11|9|10")</t>
  </si>
  <si>
    <t>=NL("First","Item Attribute Value Mapping","Item Attribute Value ID","No.",$C119,"Item Attribute Value ID","11|9|10")</t>
  </si>
  <si>
    <t>=NL("First","Item Attribute Value Mapping","Item Attribute Value ID","No.",$C120,"Item Attribute Value ID","11|9|10")</t>
  </si>
  <si>
    <t>=NL("First","Item Attribute Value Mapping","Item Attribute Value ID","No.",$C121,"Item Attribute Value ID","11|9|10")</t>
  </si>
  <si>
    <t>=NL("First","Item Attribute Value Mapping","Item Attribute Value ID","No.",$C122,"Item Attribute Value ID","11|9|10")</t>
  </si>
  <si>
    <t>=NL("First","Item Attribute Value Mapping","Item Attribute Value ID","No.",$C123,"Item Attribute Value ID","11|9|10")</t>
  </si>
  <si>
    <t>=NL("First","Item Attribute Value Mapping","Item Attribute Value ID","No.",$C124,"Item Attribute Value ID","11|9|10")</t>
  </si>
  <si>
    <t>=NL("First","Item Attribute Value Mapping","Item Attribute Value ID","No.",$C125,"Item Attribute Value ID","11|9|10")</t>
  </si>
  <si>
    <t>=NL("First","Item Attribute Value Mapping","Item Attribute Value ID","No.",$C126,"Item Attribute Value ID","11|9|10")</t>
  </si>
  <si>
    <t>=NL("First","Item Attribute Value Mapping","Item Attribute Value ID","No.",$C127,"Item Attribute Value ID","11|9|10")</t>
  </si>
  <si>
    <t>=NL("First","Item Attribute Value Mapping","Item Attribute Value ID","No.",$C128,"Item Attribute Value ID","11|9|10")</t>
  </si>
  <si>
    <t>=NL("First","Item Attribute Value Mapping","Item Attribute Value ID","No.",$C129,"Item Attribute Value ID","11|9|10")</t>
  </si>
  <si>
    <t>=NL("First","Item Attribute Value Mapping","Item Attribute Value ID","No.",$C130,"Item Attribute Value ID","11|9|10")</t>
  </si>
  <si>
    <t>=NL("First","Item Attribute Value Mapping","Item Attribute Value ID","No.",$C131,"Item Attribute Value ID","11|9|10")</t>
  </si>
  <si>
    <t>=NL("First","Item Attribute Value Mapping","Item Attribute Value ID","No.",$C132,"Item Attribute Value ID","11|9|10")</t>
  </si>
  <si>
    <t>=NL("First","Item Attribute Value Mapping","Item Attribute Value ID","No.",$C133,"Item Attribute Value ID","11|9|10")</t>
  </si>
  <si>
    <t>=NL("First","Item Attribute Value Mapping","Item Attribute Value ID","No.",$C134,"Item Attribute Value ID","11|9|10")</t>
  </si>
  <si>
    <t>=NL("First","Item Attribute Value Mapping","Item Attribute Value ID","No.",$C135,"Item Attribute Value ID","11|9|10")</t>
  </si>
  <si>
    <t>=NL("First","Item Attribute Value Mapping","Item Attribute Value ID","No.",$C136,"Item Attribute Value ID","11|9|10")</t>
  </si>
  <si>
    <t>=NL("First","Item Attribute Value Mapping","Item Attribute Value ID","No.",$C137,"Item Attribute Value ID","11|9|10")</t>
  </si>
  <si>
    <t>=NL("First","Item Attribute Value Mapping","Item Attribute Value ID","No.",$C138,"Item Attribute Value ID","11|9|10")</t>
  </si>
  <si>
    <t>=NL("First","Item Attribute Value Mapping","Item Attribute Value ID","No.",$C139,"Item Attribute Value ID","11|9|10")</t>
  </si>
  <si>
    <t>=NL("First","Item Attribute Value Mapping","Item Attribute Value ID","No.",$C140,"Item Attribute Value ID","11|9|10")</t>
  </si>
  <si>
    <t>=NL("First","Item Attribute Value Mapping","Item Attribute Value ID","No.",$C141,"Item Attribute Value ID","11|9|10")</t>
  </si>
  <si>
    <t>=NL("First","Item Attribute Value Mapping","Item Attribute Value ID","No.",$C142,"Item Attribute Value ID","11|9|10")</t>
  </si>
  <si>
    <t>=NL("First","Item Attribute Value Mapping","Item Attribute Value ID","No.",$C143,"Item Attribute Value ID","11|9|10")</t>
  </si>
  <si>
    <t>=NL("First","Item Attribute Value Mapping","Item Attribute Value ID","No.",$C144,"Item Attribute Value ID","11|9|10")</t>
  </si>
  <si>
    <t>=NL("First","Item Attribute Value Mapping","Item Attribute Value ID","No.",$C145,"Item Attribute Value ID","11|9|10")</t>
  </si>
  <si>
    <t>=NL("First","Item Attribute Value Mapping","Item Attribute Value ID","No.",$C146,"Item Attribute Value ID","11|9|10")</t>
  </si>
  <si>
    <t>=NL("First","Item Attribute Value Mapping","Item Attribute Value ID","No.",$C147,"Item Attribute Value ID","11|9|10")</t>
  </si>
  <si>
    <t>=NL("First","Item Attribute Value Mapping","Item Attribute Value ID","No.",$C148,"Item Attribute Value ID","11|9|10")</t>
  </si>
  <si>
    <t>=NL("First","Item Attribute Value Mapping","Item Attribute Value ID","No.",$C149,"Item Attribute Value ID","11|9|10")</t>
  </si>
  <si>
    <t>=NL("First","Item Attribute Value Mapping","Item Attribute Value ID","No.",$C150,"Item Attribute Value ID","11|9|10")</t>
  </si>
  <si>
    <t>=NL("First","Item Attribute Value Mapping","Item Attribute Value ID","No.",$C151,"Item Attribute Value ID","11|9|10")</t>
  </si>
  <si>
    <t>=NL("First","Item Attribute Value Mapping","Item Attribute Value ID","No.",$C152,"Item Attribute Value ID","11|9|10")</t>
  </si>
  <si>
    <t>=NL("First","Item Attribute Value Mapping","Item Attribute Value ID","No.",$C153,"Item Attribute Value ID","11|9|10")</t>
  </si>
  <si>
    <t>=NL("First","Item Attribute Value Mapping","Item Attribute Value ID","No.",$C154,"Item Attribute Value ID","11|9|10")</t>
  </si>
  <si>
    <t>=NL("First","Item Attribute Value Mapping","Item Attribute Value ID","No.",$C155,"Item Attribute Value ID","11|9|10")</t>
  </si>
  <si>
    <t>=NL("First","Item Attribute Value Mapping","Item Attribute Value ID","No.",$C156,"Item Attribute Value ID","11|9|10")</t>
  </si>
  <si>
    <t>=NL("First","Item Attribute Value Mapping","Item Attribute Value ID","No.",$C157,"Item Attribute Value ID","11|9|10")</t>
  </si>
  <si>
    <t>=NL("First","Item Attribute Value Mapping","Item Attribute Value ID","No.",$C158,"Item Attribute Value ID","11|9|10")</t>
  </si>
  <si>
    <t>=NL("First","Item Attribute Value Mapping","Item Attribute Value ID","No.",$C159,"Item Attribute Value ID","11|9|10")</t>
  </si>
  <si>
    <t>=NL("First","Item Attribute Value Mapping","Item Attribute Value ID","No.",$C160,"Item Attribute Value ID","11|9|10")</t>
  </si>
  <si>
    <t>=NL("First","Item Attribute Value Mapping","Item Attribute Value ID","No.",$C161,"Item Attribute Value ID","11|9|10")</t>
  </si>
  <si>
    <t>=NL("First","Item Attribute Value Mapping","Item Attribute Value ID","No.",$C162,"Item Attribute Value ID","11|9|10")</t>
  </si>
  <si>
    <t>=NL("First","Item Attribute Value Mapping","Item Attribute Value ID","No.",$C163,"Item Attribute Value ID","11|9|10")</t>
  </si>
  <si>
    <t>=NL("First","Item Attribute Value Mapping","Item Attribute Value ID","No.",$C164,"Item Attribute Value ID","11|9|10")</t>
  </si>
  <si>
    <t>=NL("First","Item Attribute Value Mapping","Item Attribute Value ID","No.",$C165,"Item Attribute Value ID","11|9|10")</t>
  </si>
  <si>
    <t>=NL("First","Item Attribute Value Mapping","Item Attribute Value ID","No.",$C166,"Item Attribute Value ID","11|9|10")</t>
  </si>
  <si>
    <t>=NL("First","Item Attribute Value Mapping","Item Attribute Value ID","No.",$C167,"Item Attribute Value ID","11|9|10")</t>
  </si>
  <si>
    <t>=NL("First","Item Attribute Value Mapping","Item Attribute Value ID","No.",$C168,"Item Attribute Value ID","11|9|10")</t>
  </si>
  <si>
    <t>=NL("First","Item Attribute Value Mapping","Item Attribute Value ID","No.",$C169,"Item Attribute Value ID","11|9|10")</t>
  </si>
  <si>
    <t>=NL("First","Item Attribute Value Mapping","Item Attribute Value ID","No.",$C170,"Item Attribute Value ID","11|9|10")</t>
  </si>
  <si>
    <t>=NL("First","Item Attribute Value Mapping","Item Attribute Value ID","No.",$C171,"Item Attribute Value ID","11|9|10")</t>
  </si>
  <si>
    <t>=NL("First","Item Attribute Value Mapping","Item Attribute Value ID","No.",$C172,"Item Attribute Value ID","11|9|10")</t>
  </si>
  <si>
    <t>=NL("First","Item Attribute Value Mapping","Item Attribute Value ID","No.",$C173,"Item Attribute Value ID","11|9|10")</t>
  </si>
  <si>
    <t>=NL("First","Item Attribute Value Mapping","Item Attribute Value ID","No.",$C174,"Item Attribute Value ID","11|9|10")</t>
  </si>
  <si>
    <t>=NL("First","Item Attribute Value Mapping","Item Attribute Value ID","No.",$C175,"Item Attribute Value ID","11|9|10")</t>
  </si>
  <si>
    <t>=NL("First","Item Attribute Value Mapping","Item Attribute Value ID","No.",$C176,"Item Attribute Value ID","11|9|10")</t>
  </si>
  <si>
    <t>=NL("First","Item Attribute Value Mapping","Item Attribute Value ID","No.",$C177,"Item Attribute Value ID","11|9|10")</t>
  </si>
  <si>
    <t>=NL("First","Item Attribute Value Mapping","Item Attribute Value ID","No.",$C178,"Item Attribute Value ID","11|9|10")</t>
  </si>
  <si>
    <t>=NL("First","Item Attribute Value Mapping","Item Attribute Value ID","No.",$C179,"Item Attribute Value ID","11|9|10")</t>
  </si>
  <si>
    <t>=NL("First","Item Attribute Value Mapping","Item Attribute Value ID","No.",$C180,"Item Attribute Value ID","11|9|10")</t>
  </si>
  <si>
    <t>=NL("First","Item Attribute Value Mapping","Item Attribute Value ID","No.",$C181,"Item Attribute Value ID","11|9|10")</t>
  </si>
  <si>
    <t>=NL("First","Item Attribute Value Mapping","Item Attribute Value ID","No.",$C182,"Item Attribute Value ID","11|9|10")</t>
  </si>
  <si>
    <t>=NL("First","Item Attribute Value Mapping","Item Attribute Value ID","No.",$C183,"Item Attribute Value ID","11|9|10")</t>
  </si>
  <si>
    <t>=NL("First","Item Attribute Value Mapping","Item Attribute Value ID","No.",$C184,"Item Attribute Value ID","11|9|10")</t>
  </si>
  <si>
    <t>=NL("First","Item Attribute Value Mapping","Item Attribute Value ID","No.",$C185,"Item Attribute Value ID","11|9|10")</t>
  </si>
  <si>
    <t>=NL("First","Item Attribute Value Mapping","Item Attribute Value ID","No.",$C186,"Item Attribute Value ID","11|9|10")</t>
  </si>
  <si>
    <t>=NL("First","Item Attribute Value Mapping","Item Attribute Value ID","No.",$C187,"Item Attribute Value ID","11|9|10")</t>
  </si>
  <si>
    <t>=NL("First","Item Attribute Value Mapping","Item Attribute Value ID","No.",$C188,"Item Attribute Value ID","11|9|10")</t>
  </si>
  <si>
    <t>=NL("First","Item Attribute Value Mapping","Item Attribute Value ID","No.",$C189,"Item Attribute Value ID","11|9|10")</t>
  </si>
  <si>
    <t>=NL("First","Item Attribute Value Mapping","Item Attribute Value ID","No.",$C190,"Item Attribute Value ID","11|9|10")</t>
  </si>
  <si>
    <t>=NL("First","Item Attribute Value Mapping","Item Attribute Value ID","No.",$C191,"Item Attribute Value ID","11|9|10")</t>
  </si>
  <si>
    <t>=NL("First","Item Attribute Value Mapping","Item Attribute Value ID","No.",$C192,"Item Attribute Value ID","11|9|10")</t>
  </si>
  <si>
    <t>=NL("First","Item Attribute Value Mapping","Item Attribute Value ID","No.",$C193,"Item Attribute Value ID","11|9|10")</t>
  </si>
  <si>
    <t>=NL("First","Item Attribute Value Mapping","Item Attribute Value ID","No.",$C194,"Item Attribute Value ID","11|9|10")</t>
  </si>
  <si>
    <t>=NL("First","Item Attribute Value Mapping","Item Attribute Value ID","No.",$C195,"Item Attribute Value ID","11|9|10")</t>
  </si>
  <si>
    <t>=NL("First","Item Attribute Value Mapping","Item Attribute Value ID","No.",$C196,"Item Attribute Value ID","11|9|10")</t>
  </si>
  <si>
    <t>=NL("First","Item Attribute Value Mapping","Item Attribute Value ID","No.",$C197,"Item Attribute Value ID","11|9|10")</t>
  </si>
  <si>
    <t>=NL("First","Item Attribute Value Mapping","Item Attribute Value ID","No.",$C198,"Item Attribute Value ID","11|9|10")</t>
  </si>
  <si>
    <t>=NL("First","Item Attribute Value Mapping","Item Attribute Value ID","No.",$C199,"Item Attribute Value ID","11|9|10")</t>
  </si>
  <si>
    <t>=NL("First","Item Attribute Value Mapping","Item Attribute Value ID","No.",$C200,"Item Attribute Value ID","11|9|10")</t>
  </si>
  <si>
    <t>=NL("First","Item Attribute Value Mapping","Item Attribute Value ID","No.",$C201,"Item Attribute Value ID","11|9|10")</t>
  </si>
  <si>
    <t>=NL("First","Item Attribute Value Mapping","Item Attribute Value ID","No.",$C202,"Item Attribute Value ID","11|9|10")</t>
  </si>
  <si>
    <t>=NL("First","Item Attribute Value Mapping","Item Attribute Value ID","No.",$C203,"Item Attribute Value ID","11|9|10")</t>
  </si>
  <si>
    <t>=NL("First","Item Attribute Value Mapping","Item Attribute Value ID","No.",$C204,"Item Attribute Value ID","11|9|10")</t>
  </si>
  <si>
    <t>=NL("First","Item Attribute Value Mapping","Item Attribute Value ID","No.",$C205,"Item Attribute Value ID","11|9|10")</t>
  </si>
  <si>
    <t>=NL("First","Item Attribute Value Mapping","Item Attribute Value ID","No.",$C206,"Item Attribute Value ID","11|9|10")</t>
  </si>
  <si>
    <t>=NL("First","Item Attribute Value Mapping","Item Attribute Value ID","No.",$C207,"Item Attribute Value ID","11|9|10")</t>
  </si>
  <si>
    <t>=NL("First","Item Attribute Value Mapping","Item Attribute Value ID","No.",$C208,"Item Attribute Value ID","11|9|10")</t>
  </si>
  <si>
    <t>=NL("First","Item Attribute Value Mapping","Item Attribute Value ID","No.",$C209,"Item Attribute Value ID","11|9|10")</t>
  </si>
  <si>
    <t>=NL("First","Item Attribute Value Mapping","Item Attribute Value ID","No.",$C210,"Item Attribute Value ID","11|9|10")</t>
  </si>
  <si>
    <t>=NL("First","Item Attribute Value Mapping","Item Attribute Value ID","No.",$C211,"Item Attribute Value ID","11|9|10")</t>
  </si>
  <si>
    <t>=NL("First","Item Attribute Value Mapping","Item Attribute Value ID","No.",$C212,"Item Attribute Value ID","11|9|10")</t>
  </si>
  <si>
    <t>=NL("First","Item Attribute Value Mapping","Item Attribute Value ID","No.",$C213,"Item Attribute Value ID","11|9|10")</t>
  </si>
  <si>
    <t>=NL("First","Item Attribute Value Mapping","Item Attribute Value ID","No.",$C214,"Item Attribute Value ID","11|9|10")</t>
  </si>
  <si>
    <t>=NL("First","Item Attribute Value Mapping","Item Attribute Value ID","No.",$C215,"Item Attribute Value ID","11|9|10")</t>
  </si>
  <si>
    <t>=NL("First","Item Attribute Value Mapping","Item Attribute Value ID","No.",$C216,"Item Attribute Value ID","11|9|10")</t>
  </si>
  <si>
    <t>=NL("First","Item Attribute Value Mapping","Item Attribute Value ID","No.",$C217,"Item Attribute Value ID","11|9|10")</t>
  </si>
  <si>
    <t>=NL("First","Item Attribute Value Mapping","Item Attribute Value ID","No.",$C218,"Item Attribute Value ID","11|9|10")</t>
  </si>
  <si>
    <t>=NL("First","Item Attribute Value Mapping","Item Attribute Value ID","No.",$C219,"Item Attribute Value ID","11|9|10")</t>
  </si>
  <si>
    <t>=NL("First","Item Attribute Value Mapping","Item Attribute Value ID","No.",$C220,"Item Attribute Value ID","11|9|10")</t>
  </si>
  <si>
    <t>=NL("First","Item Attribute Value Mapping","Item Attribute Value ID","No.",$C221,"Item Attribute Value ID","11|9|10")</t>
  </si>
  <si>
    <t>=NL("First","Item Attribute Value Mapping","Item Attribute Value ID","No.",$C222,"Item Attribute Value ID","11|9|10")</t>
  </si>
  <si>
    <t>=NL("First","Item Attribute Value Mapping","Item Attribute Value ID","No.",$C223,"Item Attribute Value ID","11|9|10")</t>
  </si>
  <si>
    <t>=NL("First","Item Attribute Value Mapping","Item Attribute Value ID","No.",$C224,"Item Attribute Value ID","11|9|10")</t>
  </si>
  <si>
    <t>=NL("First","Item Attribute Value Mapping","Item Attribute Value ID","No.",$C225,"Item Attribute Value ID","11|9|10")</t>
  </si>
  <si>
    <t>=NL("First","Item Attribute Value Mapping","Item Attribute Value ID","No.",$C226,"Item Attribute Value ID","11|9|10")</t>
  </si>
  <si>
    <t>=NL("First","Item Attribute Value Mapping","Item Attribute Value ID","No.",$C227,"Item Attribute Value ID","11|9|10")</t>
  </si>
  <si>
    <t>=NL("First","Item Attribute Value Mapping","Item Attribute Value ID","No.",$C228,"Item Attribute Value ID","11|9|10")</t>
  </si>
  <si>
    <t>=NL("First","Item Attribute Value Mapping","Item Attribute Value ID","No.",$C229,"Item Attribute Value ID","11|9|10")</t>
  </si>
  <si>
    <t>=NL("First","Item Attribute Value Mapping","Item Attribute Value ID","No.",$C230,"Item Attribute Value ID","11|9|10")</t>
  </si>
  <si>
    <t>=NL("First","Item Attribute Value Mapping","Item Attribute Value ID","No.",$C231,"Item Attribute Value ID","11|9|10")</t>
  </si>
  <si>
    <t>=NL("First","Item Attribute Value Mapping","Item Attribute Value ID","No.",$C232,"Item Attribute Value ID","11|9|10")</t>
  </si>
  <si>
    <t>=NL("First","Item Attribute Value Mapping","Item Attribute Value ID","No.",$C233,"Item Attribute Value ID","11|9|10")</t>
  </si>
  <si>
    <t>=NL("First","Item Attribute Value Mapping","Item Attribute Value ID","No.",$C234,"Item Attribute Value ID","11|9|10")</t>
  </si>
  <si>
    <t>=NL("First","Item Attribute Value Mapping","Item Attribute Value ID","No.",$C235,"Item Attribute Value ID","11|9|10")</t>
  </si>
  <si>
    <t>=NL("First","Item Attribute Value Mapping","Item Attribute Value ID","No.",$C236,"Item Attribute Value ID","11|9|10")</t>
  </si>
  <si>
    <t>=NL("First","Item Attribute Value Mapping","Item Attribute Value ID","No.",$C237,"Item Attribute Value ID","11|9|10")</t>
  </si>
  <si>
    <t>=NL("First","Item Attribute Value Mapping","Item Attribute Value ID","No.",$C238,"Item Attribute Value ID","11|9|10")</t>
  </si>
  <si>
    <t>=NL("First","Item Attribute Value Mapping","Item Attribute Value ID","No.",$C239,"Item Attribute Value ID","11|9|10")</t>
  </si>
  <si>
    <t>=NL("First","Item Attribute Value Mapping","Item Attribute Value ID","No.",$C240,"Item Attribute Value ID","11|9|10")</t>
  </si>
  <si>
    <t>=NL("First","Item Attribute Value Mapping","Item Attribute Value ID","No.",$C241,"Item Attribute Value ID","11|9|10")</t>
  </si>
  <si>
    <t>=NL("First","Item Attribute Value Mapping","Item Attribute Value ID","No.",$C242,"Item Attribute Value ID","11|9|10")</t>
  </si>
  <si>
    <t>=NL("First","Item Attribute Value Mapping","Item Attribute Value ID","No.",$C243,"Item Attribute Value ID","11|9|10")</t>
  </si>
  <si>
    <t>=NL("First","Item Attribute Value Mapping","Item Attribute Value ID","No.",$C244,"Item Attribute Value ID","11|9|10")</t>
  </si>
  <si>
    <t>=NL("First","Item Attribute Value Mapping","Item Attribute Value ID","No.",$C245,"Item Attribute Value ID","11|9|10")</t>
  </si>
  <si>
    <t>=NL("First","Item Attribute Value Mapping","Item Attribute Value ID","No.",$C246,"Item Attribute Value ID","11|9|10")</t>
  </si>
  <si>
    <t>=NL("First","Item Attribute Value Mapping","Item Attribute Value ID","No.",$C247,"Item Attribute Value ID","11|9|10")</t>
  </si>
  <si>
    <t>=NL("First","Item Attribute Value Mapping","Item Attribute Value ID","No.",$C248,"Item Attribute Value ID","11|9|10")</t>
  </si>
  <si>
    <t>=NL("First","Item Attribute Value Mapping","Item Attribute Value ID","No.",$C249,"Item Attribute Value ID","11|9|10")</t>
  </si>
  <si>
    <t>=NL("First","Item Attribute Value Mapping","Item Attribute Value ID","No.",$C250,"Item Attribute Value ID","11|9|10")</t>
  </si>
  <si>
    <t>=NL("First","Item Attribute Value Mapping","Item Attribute Value ID","No.",$C251,"Item Attribute Value ID","11|9|10")</t>
  </si>
  <si>
    <t>=NL("First","Item Attribute Value Mapping","Item Attribute Value ID","No.",$C252,"Item Attribute Value ID","11|9|10")</t>
  </si>
  <si>
    <t>=NL("First","Item Attribute Value Mapping","Item Attribute Value ID","No.",$C253,"Item Attribute Value ID","11|9|10")</t>
  </si>
  <si>
    <t>=NL("First","Item Attribute Value Mapping","Item Attribute Value ID","No.",$C254,"Item Attribute Value ID","11|9|10")</t>
  </si>
  <si>
    <t>=NL("First","Item Attribute Value Mapping","Item Attribute Value ID","No.",$C255,"Item Attribute Value ID","11|9|10")</t>
  </si>
  <si>
    <t>=NL("First","Item Attribute Value Mapping","Item Attribute Value ID","No.",$C256,"Item Attribute Value ID","11|9|10")</t>
  </si>
  <si>
    <t>=NL("First","Item Attribute Value Mapping","Item Attribute Value ID","No.",$C257,"Item Attribute Value ID","11|9|10")</t>
  </si>
  <si>
    <t>=NL("First","Item Attribute Value Mapping","Item Attribute Value ID","No.",$C258,"Item Attribute Value ID","11|9|10")</t>
  </si>
  <si>
    <t>=NL("First","Item Attribute Value Mapping","Item Attribute Value ID","No.",$C259,"Item Attribute Value ID","11|9|10")</t>
  </si>
  <si>
    <t>=NL("First","Item Attribute Value Mapping","Item Attribute Value ID","No.",$C260,"Item Attribute Value ID","11|9|10")</t>
  </si>
  <si>
    <t>=NL("First","Item Attribute Value Mapping","Item Attribute Value ID","No.",$C261,"Item Attribute Value ID","11|9|10")</t>
  </si>
  <si>
    <t>=NL("First","Item Attribute Value Mapping","Item Attribute Value ID","No.",$C262,"Item Attribute Value ID","11|9|10")</t>
  </si>
  <si>
    <t>=NL("First","Item Attribute Value Mapping","Item Attribute Value ID","No.",$C263,"Item Attribute Value ID","11|9|10")</t>
  </si>
  <si>
    <t>=NL("First","Item Attribute Value Mapping","Item Attribute Value ID","No.",$C264,"Item Attribute Value ID","11|9|10")</t>
  </si>
  <si>
    <t>=NL("First","Item Attribute Value Mapping","Item Attribute Value ID","No.",$C265,"Item Attribute Value ID","11|9|10")</t>
  </si>
  <si>
    <t>=NL("First","Item Attribute Value Mapping","Item Attribute Value ID","No.",$C266,"Item Attribute Value ID","11|9|10")</t>
  </si>
  <si>
    <t>=NL("First","Item Attribute Value Mapping","Item Attribute Value ID","No.",$C267,"Item Attribute Value ID","11|9|10")</t>
  </si>
  <si>
    <t>=NL("First","Item Attribute Value Mapping","Item Attribute Value ID","No.",$C268,"Item Attribute Value ID","11|9|10")</t>
  </si>
  <si>
    <t>=NL("First","Item Attribute Value Mapping","Item Attribute Value ID","No.",$C269,"Item Attribute Value ID","11|9|10")</t>
  </si>
  <si>
    <t>=NL("First","Item Attribute Value Mapping","Item Attribute Value ID","No.",$C270,"Item Attribute Value ID","11|9|10")</t>
  </si>
  <si>
    <t>=NL("First","Item Attribute Value Mapping","Item Attribute Value ID","No.",$C271,"Item Attribute Value ID","11|9|10")</t>
  </si>
  <si>
    <t>=NL("First","Item Attribute Value Mapping","Item Attribute Value ID","No.",$C272,"Item Attribute Value ID","11|9|10")</t>
  </si>
  <si>
    <t>=NL("First","Item Attribute Value Mapping","Item Attribute Value ID","No.",$C273,"Item Attribute Value ID","11|9|10")</t>
  </si>
  <si>
    <t>=NL("First","Item Attribute Value Mapping","Item Attribute Value ID","No.",$C274,"Item Attribute Value ID","11|9|10")</t>
  </si>
  <si>
    <t>=NL("First","Item Attribute Value Mapping","Item Attribute Value ID","No.",$C275,"Item Attribute Value ID","11|9|10")</t>
  </si>
  <si>
    <t>=NL("First","Item Attribute Value Mapping","Item Attribute Value ID","No.",$C276,"Item Attribute Value ID","11|9|10")</t>
  </si>
  <si>
    <t>=NL("First","Item Attribute Value Mapping","Item Attribute Value ID","No.",$C277,"Item Attribute Value ID","11|9|10")</t>
  </si>
  <si>
    <t>=NL("First","Item Attribute Value Mapping","Item Attribute Value ID","No.",$C278,"Item Attribute Value ID","11|9|10")</t>
  </si>
  <si>
    <t>=NL("First","Item Attribute Value Mapping","Item Attribute Value ID","No.",$C279,"Item Attribute Value ID","11|9|10")</t>
  </si>
  <si>
    <t>=NL("First","Item Attribute Value Mapping","Item Attribute Value ID","No.",$C280,"Item Attribute Value ID","11|9|10")</t>
  </si>
  <si>
    <t>=NL("First","Item Attribute Value Mapping","Item Attribute Value ID","No.",$C281,"Item Attribute Value ID","11|9|10")</t>
  </si>
  <si>
    <t>=NL("First","Item Attribute Value Mapping","Item Attribute Value ID","No.",$C282,"Item Attribute Value ID","11|9|10")</t>
  </si>
  <si>
    <t>=NL("First","Item Attribute Value Mapping","Item Attribute Value ID","No.",$C283,"Item Attribute Value ID","11|9|10")</t>
  </si>
  <si>
    <t>=NL("First","Item Attribute Value Mapping","Item Attribute Value ID","No.",$C284,"Item Attribute Value ID","11|9|10")</t>
  </si>
  <si>
    <t>=NL("First","Item Attribute Value Mapping","Item Attribute Value ID","No.",$C285,"Item Attribute Value ID","11|9|10")</t>
  </si>
  <si>
    <t>=NL("First","Item Attribute Value Mapping","Item Attribute Value ID","No.",$C286,"Item Attribute Value ID","11|9|10")</t>
  </si>
  <si>
    <t>=NL("First","Item Attribute Value Mapping","Item Attribute Value ID","No.",$C287,"Item Attribute Value ID","11|9|10")</t>
  </si>
  <si>
    <t>=NL("First","Item Attribute Value Mapping","Item Attribute Value ID","No.",$C288,"Item Attribute Value ID","11|9|10")</t>
  </si>
  <si>
    <t>=NL("First","Item Attribute Value Mapping","Item Attribute Value ID","No.",$C289,"Item Attribute Value ID","11|9|10")</t>
  </si>
  <si>
    <t>=NL("First","Item Attribute Value Mapping","Item Attribute Value ID","No.",$C290,"Item Attribute Value ID","11|9|10")</t>
  </si>
  <si>
    <t>=NL("First","Item Attribute Value Mapping","Item Attribute Value ID","No.",$C291,"Item Attribute Value ID","11|9|10")</t>
  </si>
  <si>
    <t>=NL("First","Item Attribute Value Mapping","Item Attribute Value ID","No.",$C292,"Item Attribute Value ID","11|9|10")</t>
  </si>
  <si>
    <t>=NL("First","Item Attribute Value Mapping","Item Attribute Value ID","No.",$C293,"Item Attribute Value ID","11|9|10")</t>
  </si>
  <si>
    <t>=NL("First","Item Attribute Value Mapping","Item Attribute Value ID","No.",$C294,"Item Attribute Value ID","11|9|10")</t>
  </si>
  <si>
    <t>=NL("First","Item Attribute Value Mapping","Item Attribute Value ID","No.",$C295,"Item Attribute Value ID","11|9|10")</t>
  </si>
  <si>
    <t>=NL("First","Item Attribute Value Mapping","Item Attribute Value ID","No.",$C296,"Item Attribute Value ID","11|9|10")</t>
  </si>
  <si>
    <t>=NL("First","Item Attribute Value Mapping","Item Attribute Value ID","No.",$C297,"Item Attribute Value ID","11|9|10")</t>
  </si>
  <si>
    <t>=NL("First","Item Attribute Value Mapping","Item Attribute Value ID","No.",$C298,"Item Attribute Value ID","11|9|10")</t>
  </si>
  <si>
    <t>=NL("First","Item Attribute Value Mapping","Item Attribute Value ID","No.",$C299,"Item Attribute Value ID","11|9|10")</t>
  </si>
  <si>
    <t>=NL("First","Item Attribute Value Mapping","Item Attribute Value ID","No.",$C300,"Item Attribute Value ID","11|9|10")</t>
  </si>
  <si>
    <t>=NL("First","Item Attribute Value Mapping","Item Attribute Value ID","No.",$C301,"Item Attribute Value ID","11|9|10")</t>
  </si>
  <si>
    <t>=NL("First","Item Attribute Value Mapping","Item Attribute Value ID","No.",$C302,"Item Attribute Value ID","11|9|10")</t>
  </si>
  <si>
    <t>=NL("First","Item Attribute Value Mapping","Item Attribute Value ID","No.",$C303,"Item Attribute Value ID","11|9|10")</t>
  </si>
  <si>
    <t>=NL("First","Item Attribute Value Mapping","Item Attribute Value ID","No.",$C304,"Item Attribute Value ID","11|9|10")</t>
  </si>
  <si>
    <t>=NL("First","Item Attribute Value Mapping","Item Attribute Value ID","No.",$C305,"Item Attribute Value ID","11|9|10")</t>
  </si>
  <si>
    <t>=NL("First","Item Attribute Value Mapping","Item Attribute Value ID","No.",$C306,"Item Attribute Value ID","11|9|10")</t>
  </si>
  <si>
    <t>=NL("First","Item Attribute Value Mapping","Item Attribute Value ID","No.",$C307,"Item Attribute Value ID","11|9|10")</t>
  </si>
  <si>
    <t>=NL("First","Item Attribute Value Mapping","Item Attribute Value ID","No.",$C308,"Item Attribute Value ID","11|9|10")</t>
  </si>
  <si>
    <t>=NL("First","Item Attribute Value Mapping","Item Attribute Value ID","No.",$C309,"Item Attribute Value ID","11|9|10")</t>
  </si>
  <si>
    <t>=NL("First","Item Attribute Value Mapping","Item Attribute Value ID","No.",$C310,"Item Attribute Value ID","11|9|10")</t>
  </si>
  <si>
    <t>=NL("First","Item Attribute Value Mapping","Item Attribute Value ID","No.",$C311,"Item Attribute Value ID","11|9|10")</t>
  </si>
  <si>
    <t>=NL("First","Item Attribute Value Mapping","Item Attribute Value ID","No.",$C312,"Item Attribute Value ID","11|9|10")</t>
  </si>
  <si>
    <t>=NL("First","Item Attribute Value Mapping","Item Attribute Value ID","No.",$C313,"Item Attribute Value ID","11|9|10")</t>
  </si>
  <si>
    <t>=NL("First","Item Attribute Value Mapping","Item Attribute Value ID","No.",$C314,"Item Attribute Value ID","11|9|10")</t>
  </si>
  <si>
    <t>=NL("First","Item Attribute Value Mapping","Item Attribute Value ID","No.",$C315,"Item Attribute Value ID","11|9|10")</t>
  </si>
  <si>
    <t>=NL("First","Item Attribute Value Mapping","Item Attribute Value ID","No.",$C316,"Item Attribute Value ID","11|9|10")</t>
  </si>
  <si>
    <t>=NL("First","Item Attribute Value Mapping","Item Attribute Value ID","No.",$C317,"Item Attribute Value ID","11|9|10")</t>
  </si>
  <si>
    <t>=NL("First","Item Attribute Value Mapping","Item Attribute Value ID","No.",$C318,"Item Attribute Value ID","11|9|10")</t>
  </si>
  <si>
    <t>=NL("First","Item Attribute Value Mapping","Item Attribute Value ID","No.",$C319,"Item Attribute Value ID","11|9|10")</t>
  </si>
  <si>
    <t>=NL("First","Item Attribute Value Mapping","Item Attribute Value ID","No.",$C320,"Item Attribute Value ID","11|9|10")</t>
  </si>
  <si>
    <t>=NL("First","Item Attribute Value Mapping","Item Attribute Value ID","No.",$C321,"Item Attribute Value ID","11|9|10")</t>
  </si>
  <si>
    <t>=NL("First","Item Attribute Value Mapping","Item Attribute Value ID","No.",$C322,"Item Attribute Value ID","11|9|10")</t>
  </si>
  <si>
    <t>=NL("First","Item Attribute Value Mapping","Item Attribute Value ID","No.",$C323,"Item Attribute Value ID","11|9|10")</t>
  </si>
  <si>
    <t>=NL("First","Item Attribute Value Mapping","Item Attribute Value ID","No.",$C324,"Item Attribute Value ID","11|9|10")</t>
  </si>
  <si>
    <t>=NL("First","Item Attribute Value Mapping","Item Attribute Value ID","No.",$C325,"Item Attribute Value ID","11|9|10")</t>
  </si>
  <si>
    <t>=NL("First","Item Attribute Value Mapping","Item Attribute Value ID","No.",$C326,"Item Attribute Value ID","11|9|10")</t>
  </si>
  <si>
    <t>=NL("First","Item Attribute Value Mapping","Item Attribute Value ID","No.",$C327,"Item Attribute Value ID","11|9|10")</t>
  </si>
  <si>
    <t>=NL("First","Item Attribute Value Mapping","Item Attribute Value ID","No.",$C328,"Item Attribute Value ID","11|9|10")</t>
  </si>
  <si>
    <t>=NL("First","Item Attribute Value Mapping","Item Attribute Value ID","No.",$C329,"Item Attribute Value ID","11|9|10")</t>
  </si>
  <si>
    <t>=NL("First","Item Attribute Value Mapping","Item Attribute Value ID","No.",$C330,"Item Attribute Value ID","11|9|10")</t>
  </si>
  <si>
    <t>=NL("First","Item Attribute Value Mapping","Item Attribute Value ID","No.",$C331,"Item Attribute Value ID","11|9|10")</t>
  </si>
  <si>
    <t>=NL("First","Item Attribute Value Mapping","Item Attribute Value ID","No.",$C332,"Item Attribute Value ID","11|9|10")</t>
  </si>
  <si>
    <t>=NL("First","Item Attribute Value Mapping","Item Attribute Value ID","No.",$C333,"Item Attribute Value ID","11|9|10")</t>
  </si>
  <si>
    <t>=NL("First","Item Attribute Value Mapping","Item Attribute Value ID","No.",$C334,"Item Attribute Value ID","11|9|10")</t>
  </si>
  <si>
    <t>=NL("First","Item Attribute Value Mapping","Item Attribute Value ID","No.",$C335,"Item Attribute Value ID","11|9|10")</t>
  </si>
  <si>
    <t>=NL("First","Item Attribute Value Mapping","Item Attribute Value ID","No.",$C336,"Item Attribute Value ID","11|9|10")</t>
  </si>
  <si>
    <t>=NL("First","Item Attribute Value Mapping","Item Attribute Value ID","No.",$C337,"Item Attribute Value ID","11|9|10")</t>
  </si>
  <si>
    <t>=NL("First","Item Attribute Value Mapping","Item Attribute Value ID","No.",$C338,"Item Attribute Value ID","11|9|10")</t>
  </si>
  <si>
    <t>=NL("First","Item Attribute Value Mapping","Item Attribute Value ID","No.",$C339,"Item Attribute Value ID","11|9|10")</t>
  </si>
  <si>
    <t>=NL("First","Item Attribute Value Mapping","Item Attribute Value ID","No.",$C340,"Item Attribute Value ID","11|9|10")</t>
  </si>
  <si>
    <t>=NL("First","Item Attribute Value Mapping","Item Attribute Value ID","No.",$C341,"Item Attribute Value ID","11|9|10")</t>
  </si>
  <si>
    <t>=NL("First","Item Attribute Value Mapping","Item Attribute Value ID","No.",$C342,"Item Attribute Value ID","11|9|10")</t>
  </si>
  <si>
    <t>=NL("First","Item Attribute Value Mapping","Item Attribute Value ID","No.",$C343,"Item Attribute Value ID","11|9|10")</t>
  </si>
  <si>
    <t>=NL("First","Item Attribute Value Mapping","Item Attribute Value ID","No.",$C344,"Item Attribute Value ID","11|9|10")</t>
  </si>
  <si>
    <t>=NL("First","Item Attribute Value Mapping","Item Attribute Value ID","No.",$C345,"Item Attribute Value ID","11|9|10")</t>
  </si>
  <si>
    <t>=NL("First","Item Attribute Value Mapping","Item Attribute Value ID","No.",$C346,"Item Attribute Value ID","11|9|10")</t>
  </si>
  <si>
    <t>=NL("First","Item Attribute Value Mapping","Item Attribute Value ID","No.",$C347,"Item Attribute Value ID","11|9|10")</t>
  </si>
  <si>
    <t>=NL("First","Item Attribute Value Mapping","Item Attribute Value ID","No.",$C348,"Item Attribute Value ID","11|9|10")</t>
  </si>
  <si>
    <t>=NL("First","Item Attribute Value Mapping","Item Attribute Value ID","No.",$C349,"Item Attribute Value ID","11|9|10")</t>
  </si>
  <si>
    <t>=NL("First","Item Attribute Value Mapping","Item Attribute Value ID","No.",$C350,"Item Attribute Value ID","11|9|10")</t>
  </si>
  <si>
    <t>=NL("First","Item Attribute Value Mapping","Item Attribute Value ID","No.",$C351,"Item Attribute Value ID","11|9|10")</t>
  </si>
  <si>
    <t>=NL("First","Item Attribute Value Mapping","Item Attribute Value ID","No.",$C352,"Item Attribute Value ID","11|9|10")</t>
  </si>
  <si>
    <t>=NL("First","Item Attribute Value Mapping","Item Attribute Value ID","No.",$C353,"Item Attribute Value ID","11|9|10")</t>
  </si>
  <si>
    <t>=NL("First","Item Attribute Value Mapping","Item Attribute Value ID","No.",$C354,"Item Attribute Value ID","11|9|10")</t>
  </si>
  <si>
    <t>=NL("First","Item Attribute Value Mapping","Item Attribute Value ID","No.",$C355,"Item Attribute Value ID","11|9|10")</t>
  </si>
  <si>
    <t>=NL("First","Item Attribute Value Mapping","Item Attribute Value ID","No.",$C356,"Item Attribute Value ID","11|9|10")</t>
  </si>
  <si>
    <t>=NL("First","Item Attribute Value Mapping","Item Attribute Value ID","No.",$C357,"Item Attribute Value ID","11|9|10")</t>
  </si>
  <si>
    <t>=NL("First","Item Attribute Value Mapping","Item Attribute Value ID","No.",$C358,"Item Attribute Value ID","11|9|10")</t>
  </si>
  <si>
    <t>=NL("First","Item Attribute Value Mapping","Item Attribute Value ID","No.",$C359,"Item Attribute Value ID","11|9|10")</t>
  </si>
  <si>
    <t>=NL("First","Item Attribute Value Mapping","Item Attribute Value ID","No.",$C360,"Item Attribute Value ID","11|9|10")</t>
  </si>
  <si>
    <t>=NL("First","Item Attribute Value Mapping","Item Attribute Value ID","No.",$C361,"Item Attribute Value ID","11|9|10")</t>
  </si>
  <si>
    <t>=NL("First","Item Attribute Value Mapping","Item Attribute Value ID","No.",$C362,"Item Attribute Value ID","11|9|10")</t>
  </si>
  <si>
    <t>=NL("First","Item Attribute Value Mapping","Item Attribute Value ID","No.",$C363,"Item Attribute Value ID","11|9|10")</t>
  </si>
  <si>
    <t>=NL("First","Item Attribute Value Mapping","Item Attribute Value ID","No.",$C364,"Item Attribute Value ID","11|9|10")</t>
  </si>
  <si>
    <t>=NL("First","Item Attribute Value Mapping","Item Attribute Value ID","No.",$C365,"Item Attribute Value ID","11|9|10")</t>
  </si>
  <si>
    <t>=NL("First","Item Attribute Value Mapping","Item Attribute Value ID","No.",$C366,"Item Attribute Value ID","11|9|10")</t>
  </si>
  <si>
    <t>=NL("First","Item Attribute Value Mapping","Item Attribute Value ID","No.",$C367,"Item Attribute Value ID","11|9|10")</t>
  </si>
  <si>
    <t>=NL("First","Item Attribute Value Mapping","Item Attribute Value ID","No.",$C368,"Item Attribute Value ID","11|9|10")</t>
  </si>
  <si>
    <t>=NL("First","Item Attribute Value Mapping","Item Attribute Value ID","No.",$C369,"Item Attribute Value ID","11|9|10")</t>
  </si>
  <si>
    <t>=NL("First","Item Attribute Value Mapping","Item Attribute Value ID","No.",$C370,"Item Attribute Value ID","11|9|10")</t>
  </si>
  <si>
    <t>=NL("First","Item Attribute Value Mapping","Item Attribute Value ID","No.",$C371,"Item Attribute Value ID","11|9|10")</t>
  </si>
  <si>
    <t>=NL("First","Item Attribute Value Mapping","Item Attribute Value ID","No.",$C372,"Item Attribute Value ID","11|9|10")</t>
  </si>
  <si>
    <t>=NL("First","Item Attribute Value Mapping","Item Attribute Value ID","No.",$C373,"Item Attribute Value ID","11|9|10")</t>
  </si>
  <si>
    <t>=NL("First","Item Attribute Value Mapping","Item Attribute Value ID","No.",$C374,"Item Attribute Value ID","11|9|10")</t>
  </si>
  <si>
    <t>=NL("First","Item Attribute Value Mapping","Item Attribute Value ID","No.",$C375,"Item Attribute Value ID","11|9|10")</t>
  </si>
  <si>
    <t>=NL("First","Item Attribute Value Mapping","Item Attribute Value ID","No.",$C376,"Item Attribute Value ID","11|9|10")</t>
  </si>
  <si>
    <t>=NL("First","Item Attribute Value Mapping","Item Attribute Value ID","No.",$C377,"Item Attribute Value ID","11|9|10")</t>
  </si>
  <si>
    <t>=NL("First","Item Attribute Value Mapping","Item Attribute Value ID","No.",$C378,"Item Attribute Value ID","11|9|10")</t>
  </si>
  <si>
    <t>=NL("First","Item Attribute Value Mapping","Item Attribute Value ID","No.",$C379,"Item Attribute Value ID","11|9|10")</t>
  </si>
  <si>
    <t>=NL("First","Item Attribute Value Mapping","Item Attribute Value ID","No.",$C380,"Item Attribute Value ID","11|9|10")</t>
  </si>
  <si>
    <t>=NL("First","Item Attribute Value Mapping","Item Attribute Value ID","No.",$C381,"Item Attribute Value ID","11|9|10")</t>
  </si>
  <si>
    <t>=NL("First","Item Attribute Value Mapping","Item Attribute Value ID","No.",$C382,"Item Attribute Value ID","11|9|10")</t>
  </si>
  <si>
    <t>=NL("First","Item Attribute Value Mapping","Item Attribute Value ID","No.",$C383,"Item Attribute Value ID","11|9|10")</t>
  </si>
  <si>
    <t>=NL("First","Item Attribute Value Mapping","Item Attribute Value ID","No.",$C384,"Item Attribute Value ID","11|9|10")</t>
  </si>
  <si>
    <t>=NL("First","Item Attribute Value Mapping","Item Attribute Value ID","No.",$C385,"Item Attribute Value ID","11|9|10")</t>
  </si>
  <si>
    <t>=NL("First","Item Attribute Value Mapping","Item Attribute Value ID","No.",$C386,"Item Attribute Value ID","11|9|10")</t>
  </si>
  <si>
    <t>=NL("First","Item Attribute Value Mapping","Item Attribute Value ID","No.",$C387,"Item Attribute Value ID","11|9|10")</t>
  </si>
  <si>
    <t>=NL("First","Item Attribute Value Mapping","Item Attribute Value ID","No.",$C388,"Item Attribute Value ID","11|9|10")</t>
  </si>
  <si>
    <t>=NL("First","Item Attribute Value Mapping","Item Attribute Value ID","No.",$C389,"Item Attribute Value ID","11|9|10")</t>
  </si>
  <si>
    <t>=NL("First","Item Attribute Value Mapping","Item Attribute Value ID","No.",$C390,"Item Attribute Value ID","11|9|10")</t>
  </si>
  <si>
    <t>=NL("First","Item Attribute Value Mapping","Item Attribute Value ID","No.",$C391,"Item Attribute Value ID","11|9|10")</t>
  </si>
  <si>
    <t>=NL("First","Item Attribute Value Mapping","Item Attribute Value ID","No.",$C392,"Item Attribute Value ID","11|9|10")</t>
  </si>
  <si>
    <t>=NL("First","Item Attribute Value Mapping","Item Attribute Value ID","No.",$C393,"Item Attribute Value ID","11|9|10")</t>
  </si>
  <si>
    <t>=NL("First","Item Attribute Value Mapping","Item Attribute Value ID","No.",$C394,"Item Attribute Value ID","11|9|10")</t>
  </si>
  <si>
    <t>=NL("First","Item Attribute Value Mapping","Item Attribute Value ID","No.",$C395,"Item Attribute Value ID","11|9|10")</t>
  </si>
  <si>
    <t>=NL("First","Item Attribute Value Mapping","Item Attribute Value ID","No.",$C396,"Item Attribute Value ID","11|9|10")</t>
  </si>
  <si>
    <t>=NL("First","Item Attribute Value Mapping","Item Attribute Value ID","No.",$C397,"Item Attribute Value ID","11|9|10")</t>
  </si>
  <si>
    <t>=NL("First","Item Attribute Value Mapping","Item Attribute Value ID","No.",$C398,"Item Attribute Value ID","11|9|10")</t>
  </si>
  <si>
    <t>=NL("First","Item Attribute Value Mapping","Item Attribute Value ID","No.",$C399,"Item Attribute Value ID","11|9|10")</t>
  </si>
  <si>
    <t>=NL("First","Item Attribute Value Mapping","Item Attribute Value ID","No.",$C400,"Item Attribute Value ID","11|9|10")</t>
  </si>
  <si>
    <t>=NL("First","Item Attribute Value Mapping","Item Attribute Value ID","No.",$C401,"Item Attribute Value ID","11|9|10")</t>
  </si>
  <si>
    <t>=NL("First","Item Attribute Value Mapping","Item Attribute Value ID","No.",$C402,"Item Attribute Value ID","11|9|10")</t>
  </si>
  <si>
    <t>=NL("First","Item Attribute Value Mapping","Item Attribute Value ID","No.",$C403,"Item Attribute Value ID","11|9|10")</t>
  </si>
  <si>
    <t>=NL("First","Item Attribute Value Mapping","Item Attribute Value ID","No.",$C404,"Item Attribute Value ID","11|9|10")</t>
  </si>
  <si>
    <t>=NL("First","Item Attribute Value Mapping","Item Attribute Value ID","No.",$C405,"Item Attribute Value ID","11|9|10")</t>
  </si>
  <si>
    <t>=NL("First","Item Attribute Value Mapping","Item Attribute Value ID","No.",$C406,"Item Attribute Value ID","11|9|10")</t>
  </si>
  <si>
    <t>=NL("First","Item Attribute Value Mapping","Item Attribute Value ID","No.",$C407,"Item Attribute Value ID","11|9|10")</t>
  </si>
  <si>
    <t>=NL("First","Item Attribute Value Mapping","Item Attribute Value ID","No.",$C408,"Item Attribute Value ID","11|9|10")</t>
  </si>
  <si>
    <t>=NL("First","Item Attribute Value Mapping","Item Attribute Value ID","No.",$C409,"Item Attribute Value ID","11|9|10")</t>
  </si>
  <si>
    <t>=NL("First","Item Attribute Value Mapping","Item Attribute Value ID","No.",$C410,"Item Attribute Value ID","11|9|10")</t>
  </si>
  <si>
    <t>=NL("First","Item Attribute Value Mapping","Item Attribute Value ID","No.",$C411,"Item Attribute Value ID","11|9|10")</t>
  </si>
  <si>
    <t>=NL("First","Item Attribute Value Mapping","Item Attribute Value ID","No.",$C412,"Item Attribute Value ID","11|9|10")</t>
  </si>
  <si>
    <t>=NL("First","Item Attribute Value Mapping","Item Attribute Value ID","No.",$C413,"Item Attribute Value ID","11|9|10")</t>
  </si>
  <si>
    <t>=NL("First","Item Attribute Value Mapping","Item Attribute Value ID","No.",$C414,"Item Attribute Value ID","11|9|10")</t>
  </si>
  <si>
    <t>=NL("First","Item Attribute Value Mapping","Item Attribute Value ID","No.",$C415,"Item Attribute Value ID","11|9|10")</t>
  </si>
  <si>
    <t>=NL("First","Item Attribute Value Mapping","Item Attribute Value ID","No.",$C416,"Item Attribute Value ID","11|9|10")</t>
  </si>
  <si>
    <t>=NL("First","Item Attribute Value Mapping","Item Attribute Value ID","No.",$C417,"Item Attribute Value ID","11|9|10")</t>
  </si>
  <si>
    <t>=NL("First","Item Attribute Value Mapping","Item Attribute Value ID","No.",$C418,"Item Attribute Value ID","11|9|10")</t>
  </si>
  <si>
    <t>=NL("First","Item Attribute Value Mapping","Item Attribute Value ID","No.",$C419,"Item Attribute Value ID","11|9|10")</t>
  </si>
  <si>
    <t>=NL("First","Item Attribute Value Mapping","Item Attribute Value ID","No.",$C420,"Item Attribute Value ID","11|9|10")</t>
  </si>
  <si>
    <t>=NL("First","Item Attribute Value Mapping","Item Attribute Value ID","No.",$C421,"Item Attribute Value ID","11|9|10")</t>
  </si>
  <si>
    <t>=NL("First","Item Attribute Value Mapping","Item Attribute Value ID","No.",$C422,"Item Attribute Value ID","11|9|10")</t>
  </si>
  <si>
    <t>=NL("First","Item Attribute Value Mapping","Item Attribute Value ID","No.",$C423,"Item Attribute Value ID","11|9|10")</t>
  </si>
  <si>
    <t>=NL("First","Item Attribute Value Mapping","Item Attribute Value ID","No.",$C424,"Item Attribute Value ID","11|9|10")</t>
  </si>
  <si>
    <t>=NL("First","Item Attribute Value Mapping","Item Attribute Value ID","No.",$C425,"Item Attribute Value ID","11|9|10")</t>
  </si>
  <si>
    <t>=NL("First","Item Attribute Value Mapping","Item Attribute Value ID","No.",$C426,"Item Attribute Value ID","11|9|10")</t>
  </si>
  <si>
    <t>=NL("First","Item Attribute Value Mapping","Item Attribute Value ID","No.",$C427,"Item Attribute Value ID","11|9|10")</t>
  </si>
  <si>
    <t>=NL("First","Item Attribute Value Mapping","Item Attribute Value ID","No.",$C428,"Item Attribute Value ID","11|9|10")</t>
  </si>
  <si>
    <t>=NL("First","Item Attribute Value Mapping","Item Attribute Value ID","No.",$C429,"Item Attribute Value ID","11|9|10")</t>
  </si>
  <si>
    <t>=NL("First","Item Attribute Value Mapping","Item Attribute Value ID","No.",$C430,"Item Attribute Value ID","11|9|10")</t>
  </si>
  <si>
    <t>=NL("First","Item Attribute Value Mapping","Item Attribute Value ID","No.",$C431,"Item Attribute Value ID","11|9|10")</t>
  </si>
  <si>
    <t>=NL("First","Item Attribute Value Mapping","Item Attribute Value ID","No.",$C432,"Item Attribute Value ID","11|9|10")</t>
  </si>
  <si>
    <t>=NL("First","Item Attribute Value Mapping","Item Attribute Value ID","No.",$C433,"Item Attribute Value ID","11|9|10")</t>
  </si>
  <si>
    <t>=NL("First","Item Attribute Value Mapping","Item Attribute Value ID","No.",$C434,"Item Attribute Value ID","11|9|10")</t>
  </si>
  <si>
    <t>=NL("First","Item Attribute Value Mapping","Item Attribute Value ID","No.",$C435,"Item Attribute Value ID","11|9|10")</t>
  </si>
  <si>
    <t>=NL("First","Item Attribute Value Mapping","Item Attribute Value ID","No.",$C436,"Item Attribute Value ID","11|9|10")</t>
  </si>
  <si>
    <t>=NL("First","Item Attribute Value Mapping","Item Attribute Value ID","No.",$C437,"Item Attribute Value ID","11|9|10")</t>
  </si>
  <si>
    <t>=NL("First","Item Attribute Value Mapping","Item Attribute Value ID","No.",$C438,"Item Attribute Value ID","11|9|10")</t>
  </si>
  <si>
    <t>=NL("First","Item Attribute Value Mapping","Item Attribute Value ID","No.",$C439,"Item Attribute Value ID","11|9|10")</t>
  </si>
  <si>
    <t>=NL("First","Item Attribute Value Mapping","Item Attribute Value ID","No.",$C440,"Item Attribute Value ID","11|9|10")</t>
  </si>
  <si>
    <t>=NL("First","Item Attribute Value Mapping","Item Attribute Value ID","No.",$C441,"Item Attribute Value ID","11|9|10")</t>
  </si>
  <si>
    <t>=NL("First","Item Attribute Value Mapping","Item Attribute Value ID","No.",$C442,"Item Attribute Value ID","11|9|10")</t>
  </si>
  <si>
    <t>=NL("First","Item Attribute Value Mapping","Item Attribute Value ID","No.",$C443,"Item Attribute Value ID","11|9|10")</t>
  </si>
  <si>
    <t>=NL("First","Item Attribute Value Mapping","Item Attribute Value ID","No.",$C444,"Item Attribute Value ID","11|9|10")</t>
  </si>
  <si>
    <t>=NL("First","Item Attribute Value Mapping","Item Attribute Value ID","No.",$C445,"Item Attribute Value ID","11|9|10")</t>
  </si>
  <si>
    <t>=NL("First","Item Attribute Value Mapping","Item Attribute Value ID","No.",$C446,"Item Attribute Value ID","11|9|10")</t>
  </si>
  <si>
    <t>=NL("First","Item Attribute Value Mapping","Item Attribute Value ID","No.",$C447,"Item Attribute Value ID","11|9|10")</t>
  </si>
  <si>
    <t>=NL("First","Item Attribute Value Mapping","Item Attribute Value ID","No.",$C448,"Item Attribute Value ID","11|9|10")</t>
  </si>
  <si>
    <t>=NL("First","Item Attribute Value Mapping","Item Attribute Value ID","No.",$C449,"Item Attribute Value ID","11|9|10")</t>
  </si>
  <si>
    <t>=NL("First","Item Attribute Value Mapping","Item Attribute Value ID","No.",$C450,"Item Attribute Value ID","11|9|10")</t>
  </si>
  <si>
    <t>=NL("First","Item Attribute Value Mapping","Item Attribute Value ID","No.",$C451,"Item Attribute Value ID","11|9|10")</t>
  </si>
  <si>
    <t>=NL("First","Item Attribute Value Mapping","Item Attribute Value ID","No.",$C452,"Item Attribute Value ID","11|9|10")</t>
  </si>
  <si>
    <t>=NL("First","Item Attribute Value Mapping","Item Attribute Value ID","No.",$C453,"Item Attribute Value ID","11|9|10")</t>
  </si>
  <si>
    <t>=NL("First","Item Attribute Value Mapping","Item Attribute Value ID","No.",$C454,"Item Attribute Value ID","11|9|10")</t>
  </si>
  <si>
    <t>=NL("First","Item Attribute Value Mapping","Item Attribute Value ID","No.",$C455,"Item Attribute Value ID","11|9|10")</t>
  </si>
  <si>
    <t>=NL("First","Item Attribute Value Mapping","Item Attribute Value ID","No.",$C456,"Item Attribute Value ID","11|9|10")</t>
  </si>
  <si>
    <t>=NL("First","Item Attribute Value Mapping","Item Attribute Value ID","No.",$C457,"Item Attribute Value ID","11|9|10")</t>
  </si>
  <si>
    <t>=NL("First","Item Attribute Value Mapping","Item Attribute Value ID","No.",$C458,"Item Attribute Value ID","11|9|10")</t>
  </si>
  <si>
    <t>=NL("First","Item Attribute Value Mapping","Item Attribute Value ID","No.",$C459,"Item Attribute Value ID","11|9|10")</t>
  </si>
  <si>
    <t>=NL("First","Item Attribute Value Mapping","Item Attribute Value ID","No.",$C460,"Item Attribute Value ID","11|9|10")</t>
  </si>
  <si>
    <t>=NL("First","Item Attribute Value Mapping","Item Attribute Value ID","No.",$C461,"Item Attribute Value ID","11|9|10")</t>
  </si>
  <si>
    <t>=NL("First","Item Attribute Value Mapping","Item Attribute Value ID","No.",$C462,"Item Attribute Value ID","11|9|10")</t>
  </si>
  <si>
    <t>=NL("First","Item Attribute Value Mapping","Item Attribute Value ID","No.",$C463,"Item Attribute Value ID","11|9|10")</t>
  </si>
  <si>
    <t>=NL("First","Item Attribute Value Mapping","Item Attribute Value ID","No.",$C464,"Item Attribute Value ID","11|9|10")</t>
  </si>
  <si>
    <t>=NL("First","Item Attribute Value Mapping","Item Attribute Value ID","No.",$C465,"Item Attribute Value ID","11|9|10")</t>
  </si>
  <si>
    <t>=NL("First","Item Attribute Value Mapping","Item Attribute Value ID","No.",$C466,"Item Attribute Value ID","11|9|10")</t>
  </si>
  <si>
    <t>=NL("First","Item Attribute Value Mapping","Item Attribute Value ID","No.",$C467,"Item Attribute Value ID","11|9|10")</t>
  </si>
  <si>
    <t>=NL("First","Item Attribute Value Mapping","Item Attribute Value ID","No.",$C468,"Item Attribute Value ID","11|9|10")</t>
  </si>
  <si>
    <t>=NL("First","Item Attribute Value Mapping","Item Attribute Value ID","No.",$C469,"Item Attribute Value ID","11|9|10")</t>
  </si>
  <si>
    <t>=NL("First","Item Attribute Value Mapping","Item Attribute Value ID","No.",$C470,"Item Attribute Value ID","11|9|10")</t>
  </si>
  <si>
    <t>=NL("First","Item Attribute Value Mapping","Item Attribute Value ID","No.",$C471,"Item Attribute Value ID","11|9|10")</t>
  </si>
  <si>
    <t>=NL("First","Item Attribute Value Mapping","Item Attribute Value ID","No.",$C472,"Item Attribute Value ID","11|9|10")</t>
  </si>
  <si>
    <t>=NL("First","Item Attribute Value Mapping","Item Attribute Value ID","No.",$C473,"Item Attribute Value ID","11|9|10")</t>
  </si>
  <si>
    <t>=NL("First","Item Attribute Value Mapping","Item Attribute Value ID","No.",$C474,"Item Attribute Value ID","11|9|10")</t>
  </si>
  <si>
    <t>=NL("First","Item Attribute Value Mapping","Item Attribute Value ID","No.",$C475,"Item Attribute Value ID","11|9|10")</t>
  </si>
  <si>
    <t>=NL("First","Item Attribute Value Mapping","Item Attribute Value ID","No.",$C476,"Item Attribute Value ID","11|9|10")</t>
  </si>
  <si>
    <t>=NL("First","Item Attribute Value Mapping","Item Attribute Value ID","No.",$C477,"Item Attribute Value ID","11|9|10")</t>
  </si>
  <si>
    <t>=NL("First","Item Attribute Value Mapping","Item Attribute Value ID","No.",$C478,"Item Attribute Value ID","11|9|10")</t>
  </si>
  <si>
    <t>=NL("First","Item Attribute Value Mapping","Item Attribute Value ID","No.",$C479,"Item Attribute Value ID","11|9|10")</t>
  </si>
  <si>
    <t>=NL("First","Item Attribute Value Mapping","Item Attribute Value ID","No.",$C480,"Item Attribute Value ID","11|9|10")</t>
  </si>
  <si>
    <t>=NL("First","Item Attribute Value Mapping","Item Attribute Value ID","No.",$C481,"Item Attribute Value ID","11|9|10")</t>
  </si>
  <si>
    <t>=NL("First","Item Attribute Value Mapping","Item Attribute Value ID","No.",$C482,"Item Attribute Value ID","11|9|10")</t>
  </si>
  <si>
    <t>=NL("First","Item Attribute Value Mapping","Item Attribute Value ID","No.",$C483,"Item Attribute Value ID","11|9|10")</t>
  </si>
  <si>
    <t>=NL("First","Item Attribute Value Mapping","Item Attribute Value ID","No.",$C484,"Item Attribute Value ID","11|9|10")</t>
  </si>
  <si>
    <t>=NL("First","Item Attribute Value Mapping","Item Attribute Value ID","No.",$C485,"Item Attribute Value ID","11|9|10")</t>
  </si>
  <si>
    <t>=NL("First","Item Attribute Value Mapping","Item Attribute Value ID","No.",$C486,"Item Attribute Value ID","11|9|10")</t>
  </si>
  <si>
    <t>=NL("First","Item Attribute Value Mapping","Item Attribute Value ID","No.",$C487,"Item Attribute Value ID","11|9|10")</t>
  </si>
  <si>
    <t>=NL("First","Item Attribute Value Mapping","Item Attribute Value ID","No.",$C488,"Item Attribute Value ID","11|9|10")</t>
  </si>
  <si>
    <t>=NL("First","Item Attribute Value Mapping","Item Attribute Value ID","No.",$C489,"Item Attribute Value ID","11|9|10")</t>
  </si>
  <si>
    <t>=NL("First","Item Attribute Value Mapping","Item Attribute Value ID","No.",$C490,"Item Attribute Value ID","11|9|10")</t>
  </si>
  <si>
    <t>=NL("First","Item Attribute Value Mapping","Item Attribute Value ID","No.",$C491,"Item Attribute Value ID","11|9|10")</t>
  </si>
  <si>
    <t>=NL("First","Item Attribute Value Mapping","Item Attribute Value ID","No.",$C492,"Item Attribute Value ID","11|9|10")</t>
  </si>
  <si>
    <t>=NL("First","Item Attribute Value Mapping","Item Attribute Value ID","No.",$C493,"Item Attribute Value ID","11|9|10")</t>
  </si>
  <si>
    <t>=NL("First","Item Attribute Value Mapping","Item Attribute Value ID","No.",$C494,"Item Attribute Value ID","11|9|10")</t>
  </si>
  <si>
    <t>=NL("First","Item Attribute Value Mapping","Item Attribute Value ID","No.",$C495,"Item Attribute Value ID","11|9|10")</t>
  </si>
  <si>
    <t>=NL("First","Item Attribute Value Mapping","Item Attribute Value ID","No.",$C496,"Item Attribute Value ID","11|9|10")</t>
  </si>
  <si>
    <t>=NL("First","Item Attribute Value Mapping","Item Attribute Value ID","No.",$C497,"Item Attribute Value ID","11|9|10")</t>
  </si>
  <si>
    <t>=NL("First","Item Attribute Value Mapping","Item Attribute Value ID","No.",$C498,"Item Attribute Value ID","11|9|10")</t>
  </si>
  <si>
    <t>=NL("First","Item Attribute Value Mapping","Item Attribute Value ID","No.",$C499,"Item Attribute Value ID","11|9|10")</t>
  </si>
  <si>
    <t>=NL("First","Item Attribute Value Mapping","Item Attribute Value ID","No.",$C500,"Item Attribute Value ID","11|9|10")</t>
  </si>
  <si>
    <t>=NL("First","Item Attribute Value Mapping","Item Attribute Value ID","No.",$C501,"Item Attribute Value ID","11|9|10")</t>
  </si>
  <si>
    <t>=NL("First","Item Attribute Value Mapping","Item Attribute Value ID","No.",$C502,"Item Attribute Value ID","11|9|10")</t>
  </si>
  <si>
    <t>=NL("First","Item Attribute Value Mapping","Item Attribute Value ID","No.",$C503,"Item Attribute Value ID","11|9|10")</t>
  </si>
  <si>
    <t>=NL("First","Item Attribute Value Mapping","Item Attribute Value ID","No.",$C504,"Item Attribute Value ID","11|9|10")</t>
  </si>
  <si>
    <t>=NL("First","Item Attribute Value Mapping","Item Attribute Value ID","No.",$C505,"Item Attribute Value ID","11|9|10")</t>
  </si>
  <si>
    <t>=NL("First","Item Attribute Value Mapping","Item Attribute Value ID","No.",$C506,"Item Attribute Value ID","11|9|10")</t>
  </si>
  <si>
    <t>=NL("First","Item Attribute Value Mapping","Item Attribute Value ID","No.",$C507,"Item Attribute Value ID","11|9|10")</t>
  </si>
  <si>
    <t>=NL("First","Item Attribute Value Mapping","Item Attribute Value ID","No.",$C508,"Item Attribute Value ID","11|9|10")</t>
  </si>
  <si>
    <t>=NL("First","Item Attribute Value Mapping","Item Attribute Value ID","No.",$C509,"Item Attribute Value ID","11|9|10")</t>
  </si>
  <si>
    <t>=NL("First","Item Attribute Value Mapping","Item Attribute Value ID","No.",$C510,"Item Attribute Value ID","11|9|10")</t>
  </si>
  <si>
    <t>=NL("First","Item Attribute Value Mapping","Item Attribute Value ID","No.",$C511,"Item Attribute Value ID","11|9|10")</t>
  </si>
  <si>
    <t>=NL("First","Item Attribute Value Mapping","Item Attribute Value ID","No.",$C512,"Item Attribute Value ID","11|9|10")</t>
  </si>
  <si>
    <t>=NL("First","Item Attribute Value Mapping","Item Attribute Value ID","No.",$C513,"Item Attribute Value ID","11|9|10")</t>
  </si>
  <si>
    <t>=NL("First","Item Attribute Value Mapping","Item Attribute Value ID","No.",$C514,"Item Attribute Value ID","11|9|10")</t>
  </si>
  <si>
    <t>=NL("First","Item Attribute Value Mapping","Item Attribute Value ID","No.",$C515,"Item Attribute Value ID","11|9|10")</t>
  </si>
  <si>
    <t>=NL("First","Item Attribute Value Mapping","Item Attribute Value ID","No.",$C516,"Item Attribute Value ID","11|9|10")</t>
  </si>
  <si>
    <t>=NL("First","Item Attribute Value Mapping","Item Attribute Value ID","No.",$C517,"Item Attribute Value ID","11|9|10")</t>
  </si>
  <si>
    <t>=NL("First","Item Attribute Value Mapping","Item Attribute Value ID","No.",$C518,"Item Attribute Value ID","11|9|10")</t>
  </si>
  <si>
    <t>=NL("First","Item Attribute Value Mapping","Item Attribute Value ID","No.",$C519,"Item Attribute Value ID","11|9|10")</t>
  </si>
  <si>
    <t>=NL("First","Item Attribute Value Mapping","Item Attribute Value ID","No.",$C520,"Item Attribute Value ID","11|9|10")</t>
  </si>
  <si>
    <t>=NL("First","Item Attribute Value Mapping","Item Attribute Value ID","No.",$C521,"Item Attribute Value ID","11|9|10")</t>
  </si>
  <si>
    <t>=NL("First","Item Attribute Value Mapping","Item Attribute Value ID","No.",$C522,"Item Attribute Value ID","11|9|10")</t>
  </si>
  <si>
    <t>=NL("First","Item Attribute Value Mapping","Item Attribute Value ID","No.",$C523,"Item Attribute Value ID","11|9|10")</t>
  </si>
  <si>
    <t>=NL("First","Item Attribute Value Mapping","Item Attribute Value ID","No.",$C524,"Item Attribute Value ID","11|9|10")</t>
  </si>
  <si>
    <t>=NL("First","Item Attribute Value Mapping","Item Attribute Value ID","No.",$C525,"Item Attribute Value ID","11|9|10")</t>
  </si>
  <si>
    <t>=NL("First","Item Attribute Value Mapping","Item Attribute Value ID","No.",$C526,"Item Attribute Value ID","11|9|10")</t>
  </si>
  <si>
    <t>=NL("First","Item Attribute Value Mapping","Item Attribute Value ID","No.",$C527,"Item Attribute Value ID","11|9|10")</t>
  </si>
  <si>
    <t>=NL("First","Item Attribute Value Mapping","Item Attribute Value ID","No.",$C528,"Item Attribute Value ID","11|9|10")</t>
  </si>
  <si>
    <t>=NL("First","Item Attribute Value Mapping","Item Attribute Value ID","No.",$C529,"Item Attribute Value ID","11|9|10")</t>
  </si>
  <si>
    <t>=NL("First","Item Attribute Value Mapping","Item Attribute Value ID","No.",$C530,"Item Attribute Value ID","11|9|10")</t>
  </si>
  <si>
    <t>=NL("First","Item Attribute Value Mapping","Item Attribute Value ID","No.",$C531,"Item Attribute Value ID","11|9|10")</t>
  </si>
  <si>
    <t>=NL("First","Item Attribute Value Mapping","Item Attribute Value ID","No.",$C532,"Item Attribute Value ID","11|9|10")</t>
  </si>
  <si>
    <t>=NL("First","Item Attribute Value Mapping","Item Attribute Value ID","No.",$C533,"Item Attribute Value ID","11|9|10")</t>
  </si>
  <si>
    <t>=NL("First","Item Attribute Value Mapping","Item Attribute Value ID","No.",$C534,"Item Attribute Value ID","11|9|10")</t>
  </si>
  <si>
    <t>=NL("First","Item Attribute Value Mapping","Item Attribute Value ID","No.",$C535,"Item Attribute Value ID","11|9|10")</t>
  </si>
  <si>
    <t>=NL("First","Item Attribute Value Mapping","Item Attribute Value ID","No.",$C536,"Item Attribute Value ID","11|9|10")</t>
  </si>
  <si>
    <t>=NL("First","Item Attribute Value Mapping","Item Attribute Value ID","No.",$C537,"Item Attribute Value ID","11|9|10")</t>
  </si>
  <si>
    <t>=NL("First","Item Attribute Value Mapping","Item Attribute Value ID","No.",$C538,"Item Attribute Value ID","11|9|10")</t>
  </si>
  <si>
    <t>=NL("First","Item Attribute Value Mapping","Item Attribute Value ID","No.",$C539,"Item Attribute Value ID","11|9|10")</t>
  </si>
  <si>
    <t>=NL("First","Item Attribute Value Mapping","Item Attribute Value ID","No.",$C540,"Item Attribute Value ID","11|9|10")</t>
  </si>
  <si>
    <t>=NL("First","Item Attribute Value Mapping","Item Attribute Value ID","No.",$C541,"Item Attribute Value ID","11|9|10")</t>
  </si>
  <si>
    <t>=NL("First","Item Attribute Value Mapping","Item Attribute Value ID","No.",$C542,"Item Attribute Value ID","11|9|10")</t>
  </si>
  <si>
    <t>=NL("First","Item Attribute Value Mapping","Item Attribute Value ID","No.",$C543,"Item Attribute Value ID","11|9|10")</t>
  </si>
  <si>
    <t>=NL("First","Item Attribute Value Mapping","Item Attribute Value ID","No.",$C544,"Item Attribute Value ID","11|9|10")</t>
  </si>
  <si>
    <t>=NL("First","Item Attribute Value Mapping","Item Attribute Value ID","No.",$C545,"Item Attribute Value ID","11|9|10")</t>
  </si>
  <si>
    <t>=NL("First","Item Attribute Value Mapping","Item Attribute Value ID","No.",$C546,"Item Attribute Value ID","11|9|10")</t>
  </si>
  <si>
    <t>=NL("First","Item Attribute Value Mapping","Item Attribute Value ID","No.",$C547,"Item Attribute Value ID","11|9|10")</t>
  </si>
  <si>
    <t>=NL("First","Item Attribute Value Mapping","Item Attribute Value ID","No.",$C548,"Item Attribute Value ID","11|9|10")</t>
  </si>
  <si>
    <t>=NL("First","Item Attribute Value Mapping","Item Attribute Value ID","No.",$C549,"Item Attribute Value ID","11|9|10")</t>
  </si>
  <si>
    <t>=NL("First","Item Attribute Value Mapping","Item Attribute Value ID","No.",$C550,"Item Attribute Value ID","11|9|10")</t>
  </si>
  <si>
    <t>=NL("First","Item Attribute Value Mapping","Item Attribute Value ID","No.",$C551,"Item Attribute Value ID","11|9|10")</t>
  </si>
  <si>
    <t>=NL("First","Item Attribute Value Mapping","Item Attribute Value ID","No.",$C552,"Item Attribute Value ID","11|9|10")</t>
  </si>
  <si>
    <t>=NL("First","Item Attribute Value Mapping","Item Attribute Value ID","No.",$C553,"Item Attribute Value ID","11|9|10")</t>
  </si>
  <si>
    <t>=NL("First","Item Attribute Value Mapping","Item Attribute Value ID","No.",$C554,"Item Attribute Value ID","11|9|10")</t>
  </si>
  <si>
    <t>=NL("First","Item Attribute Value Mapping","Item Attribute Value ID","No.",$C555,"Item Attribute Value ID","11|9|10")</t>
  </si>
  <si>
    <t>=NL("First","Item Attribute Value Mapping","Item Attribute Value ID","No.",$C556,"Item Attribute Value ID","11|9|10")</t>
  </si>
  <si>
    <t>=NL("First","Item Attribute Value Mapping","Item Attribute Value ID","No.",$C557,"Item Attribute Value ID","11|9|10")</t>
  </si>
  <si>
    <t>=NL("First","Item Attribute Value Mapping","Item Attribute Value ID","No.",$C558,"Item Attribute Value ID","11|9|10")</t>
  </si>
  <si>
    <t>=NL("First","Item Attribute Value Mapping","Item Attribute Value ID","No.",$C559,"Item Attribute Value ID","11|9|10")</t>
  </si>
  <si>
    <t>=NL("First","Item Attribute Value Mapping","Item Attribute Value ID","No.",$C560,"Item Attribute Value ID","11|9|10")</t>
  </si>
  <si>
    <t>=NL("First","Item Attribute Value Mapping","Item Attribute Value ID","No.",$C561,"Item Attribute Value ID","11|9|10")</t>
  </si>
  <si>
    <t>=NL("First","Item Attribute Value Mapping","Item Attribute Value ID","No.",$C562,"Item Attribute Value ID","11|9|10")</t>
  </si>
  <si>
    <t>=NL("First","Item Attribute Value Mapping","Item Attribute Value ID","No.",$C563,"Item Attribute Value ID","11|9|10")</t>
  </si>
  <si>
    <t>=NL("First","Item Attribute Value Mapping","Item Attribute Value ID","No.",$C564,"Item Attribute Value ID","11|9|10")</t>
  </si>
  <si>
    <t>=NL("First","Item Attribute Value Mapping","Item Attribute Value ID","No.",$C565,"Item Attribute Value ID","11|9|10")</t>
  </si>
  <si>
    <t>=NL("First","Item Attribute Value Mapping","Item Attribute Value ID","No.",$C566,"Item Attribute Value ID","11|9|10")</t>
  </si>
  <si>
    <t>=NL("First","Item Attribute Value Mapping","Item Attribute Value ID","No.",$C567,"Item Attribute Value ID","11|9|10")</t>
  </si>
  <si>
    <t>=NL("First","Item Attribute Value Mapping","Item Attribute Value ID","No.",$C568,"Item Attribute Value ID","11|9|10")</t>
  </si>
  <si>
    <t>=NL("First","Item Attribute Value Mapping","Item Attribute Value ID","No.",$C569,"Item Attribute Value ID","11|9|10")</t>
  </si>
  <si>
    <t>=NL("First","Item Attribute Value Mapping","Item Attribute Value ID","No.",$C570,"Item Attribute Value ID","11|9|10")</t>
  </si>
  <si>
    <t>=NL("First","Item Attribute Value Mapping","Item Attribute Value ID","No.",$C571,"Item Attribute Value ID","11|9|10")</t>
  </si>
  <si>
    <t>=NL("First","Item Attribute Value Mapping","Item Attribute Value ID","No.",$C572,"Item Attribute Value ID","11|9|10")</t>
  </si>
  <si>
    <t>=NL("First","Item Attribute Value Mapping","Item Attribute Value ID","No.",$C573,"Item Attribute Value ID","11|9|10")</t>
  </si>
  <si>
    <t>=NL("First","Item Attribute Value Mapping","Item Attribute Value ID","No.",$C574,"Item Attribute Value ID","11|9|10")</t>
  </si>
  <si>
    <t>=NL("First","Item Attribute Value Mapping","Item Attribute Value ID","No.",$C575,"Item Attribute Value ID","11|9|10")</t>
  </si>
  <si>
    <t>=NL("First","Item Attribute Value Mapping","Item Attribute Value ID","No.",$C576,"Item Attribute Value ID","11|9|10")</t>
  </si>
  <si>
    <t>=NL("First","Item Attribute Value Mapping","Item Attribute Value ID","No.",$C577,"Item Attribute Value ID","11|9|10")</t>
  </si>
  <si>
    <t>=NL("First","Item Attribute Value Mapping","Item Attribute Value ID","No.",$C578,"Item Attribute Value ID","11|9|10")</t>
  </si>
  <si>
    <t>=NL("First","Item Attribute Value Mapping","Item Attribute Value ID","No.",$C579,"Item Attribute Value ID","11|9|10")</t>
  </si>
  <si>
    <t>=NL("First","Item Attribute Value Mapping","Item Attribute Value ID","No.",$C580,"Item Attribute Value ID","11|9|10")</t>
  </si>
  <si>
    <t>=NL("First","Item Attribute Value Mapping","Item Attribute Value ID","No.",$C581,"Item Attribute Value ID","11|9|10")</t>
  </si>
  <si>
    <t>=NL("First","Item Attribute Value Mapping","Item Attribute Value ID","No.",$C582,"Item Attribute Value ID","11|9|10")</t>
  </si>
  <si>
    <t>=NL("First","Item Attribute Value Mapping","Item Attribute Value ID","No.",$C583,"Item Attribute Value ID","11|9|10")</t>
  </si>
  <si>
    <t>=NL("First","Item Attribute Value Mapping","Item Attribute Value ID","No.",$C584,"Item Attribute Value ID","11|9|10")</t>
  </si>
  <si>
    <t>=NL("First","Item Attribute Value Mapping","Item Attribute Value ID","No.",$C585,"Item Attribute Value ID","11|9|10")</t>
  </si>
  <si>
    <t>=NL("First","Item Attribute Value Mapping","Item Attribute Value ID","No.",$C586,"Item Attribute Value ID","11|9|10")</t>
  </si>
  <si>
    <t>=NL("First","Item Attribute Value Mapping","Item Attribute Value ID","No.",$C587,"Item Attribute Value ID","11|9|10")</t>
  </si>
  <si>
    <t>=NL("First","Item Attribute Value Mapping","Item Attribute Value ID","No.",$C588,"Item Attribute Value ID","11|9|10")</t>
  </si>
  <si>
    <t>=NL("First","Item Attribute Value Mapping","Item Attribute Value ID","No.",$C589,"Item Attribute Value ID","11|9|10")</t>
  </si>
  <si>
    <t>=NL("First","Item Attribute Value Mapping","Item Attribute Value ID","No.",$C590,"Item Attribute Value ID","11|9|10")</t>
  </si>
  <si>
    <t>=NL("First","Item Attribute Value Mapping","Item Attribute Value ID","No.",$C591,"Item Attribute Value ID","11|9|10")</t>
  </si>
  <si>
    <t>=NL("First","Item Attribute Value Mapping","Item Attribute Value ID","No.",$C592,"Item Attribute Value ID","11|9|10")</t>
  </si>
  <si>
    <t>=NL("First","Item Attribute Value Mapping","Item Attribute Value ID","No.",$C593,"Item Attribute Value ID","11|9|10")</t>
  </si>
  <si>
    <t>=NL("First","Item Attribute Value Mapping","Item Attribute Value ID","No.",$C594,"Item Attribute Value ID","11|9|10")</t>
  </si>
  <si>
    <t>=NL("First","Item Attribute Value Mapping","Item Attribute Value ID","No.",$C595,"Item Attribute Value ID","11|9|10")</t>
  </si>
  <si>
    <t>=NL("First","Item Attribute Value Mapping","Item Attribute Value ID","No.",$C596,"Item Attribute Value ID","11|9|10")</t>
  </si>
  <si>
    <t>=NL("First","Item Attribute Value Mapping","Item Attribute Value ID","No.",$C597,"Item Attribute Value ID","11|9|10")</t>
  </si>
  <si>
    <t>=NL("First","Item Attribute Value Mapping","Item Attribute Value ID","No.",$C598,"Item Attribute Value ID","11|9|10")</t>
  </si>
  <si>
    <t>=NL("First","Item Attribute Value Mapping","Item Attribute Value ID","No.",$C599,"Item Attribute Value ID","11|9|10")</t>
  </si>
  <si>
    <t>=NL("First","Item Attribute Value Mapping","Item Attribute Value ID","No.",$C600,"Item Attribute Value ID","11|9|10")</t>
  </si>
  <si>
    <t>=NL("First","Item Attribute Value Mapping","Item Attribute Value ID","No.",$C601,"Item Attribute Value ID","11|9|10")</t>
  </si>
  <si>
    <t>=NL("First","Item Attribute Value Mapping","Item Attribute Value ID","No.",$C602,"Item Attribute Value ID","11|9|10")</t>
  </si>
  <si>
    <t>=NL("First","Item Attribute Value Mapping","Item Attribute Value ID","No.",$C603,"Item Attribute Value ID","11|9|10")</t>
  </si>
  <si>
    <t>=NL("First","Item Attribute Value Mapping","Item Attribute Value ID","No.",$C604,"Item Attribute Value ID","11|9|10")</t>
  </si>
  <si>
    <t>=NL("First","Item Attribute Value Mapping","Item Attribute Value ID","No.",$C605,"Item Attribute Value ID","11|9|10")</t>
  </si>
  <si>
    <t>=NL("First","Item Attribute Value Mapping","Item Attribute Value ID","No.",$C606,"Item Attribute Value ID","11|9|10")</t>
  </si>
  <si>
    <t>=NL("First","Item Attribute Value Mapping","Item Attribute Value ID","No.",$C607,"Item Attribute Value ID","11|9|10")</t>
  </si>
  <si>
    <t>=NL("First","Item Attribute Value Mapping","Item Attribute Value ID","No.",$C608,"Item Attribute Value ID","11|9|10")</t>
  </si>
  <si>
    <t>=NL("First","Item Attribute Value Mapping","Item Attribute Value ID","No.",$C609,"Item Attribute Value ID","11|9|10")</t>
  </si>
  <si>
    <t>=NL("First","Item Attribute Value Mapping","Item Attribute Value ID","No.",$C610,"Item Attribute Value ID","11|9|10")</t>
  </si>
  <si>
    <t>=NL("First","Item Attribute Value Mapping","Item Attribute Value ID","No.",$C611,"Item Attribute Value ID","11|9|10")</t>
  </si>
  <si>
    <t>=NL("First","Item Attribute Value Mapping","Item Attribute Value ID","No.",$C612,"Item Attribute Value ID","11|9|10")</t>
  </si>
  <si>
    <t>=NL("First","Item Attribute Value Mapping","Item Attribute Value ID","No.",$C613,"Item Attribute Value ID","11|9|10")</t>
  </si>
  <si>
    <t>=NL("First","Item Attribute Value Mapping","Item Attribute Value ID","No.",$C614,"Item Attribute Value ID","11|9|10")</t>
  </si>
  <si>
    <t>=NL("First","Item Attribute Value Mapping","Item Attribute Value ID","No.",$C615,"Item Attribute Value ID","11|9|10")</t>
  </si>
  <si>
    <t>=NL("First","Item Attribute Value Mapping","Item Attribute Value ID","No.",$C616,"Item Attribute Value ID","11|9|10")</t>
  </si>
  <si>
    <t>=NL("First","Item Attribute Value Mapping","Item Attribute Value ID","No.",$C617,"Item Attribute Value ID","11|9|10")</t>
  </si>
  <si>
    <t>=NL("First","Item Attribute Value Mapping","Item Attribute Value ID","No.",$C618,"Item Attribute Value ID","11|9|10")</t>
  </si>
  <si>
    <t>=NL("First","Item Attribute Value Mapping","Item Attribute Value ID","No.",$C619,"Item Attribute Value ID","11|9|10")</t>
  </si>
  <si>
    <t>=NL("First","Item Attribute Value Mapping","Item Attribute Value ID","No.",$C620,"Item Attribute Value ID","11|9|10")</t>
  </si>
  <si>
    <t>=NL("First","Item Attribute Value Mapping","Item Attribute Value ID","No.",$C621,"Item Attribute Value ID","11|9|10")</t>
  </si>
  <si>
    <t>=NL("First","Item Attribute Value Mapping","Item Attribute Value ID","No.",$C622,"Item Attribute Value ID","11|9|10")</t>
  </si>
  <si>
    <t>=NL("First","Item Attribute Value Mapping","Item Attribute Value ID","No.",$C623,"Item Attribute Value ID","11|9|10")</t>
  </si>
  <si>
    <t>=NL("First","Item Attribute Value Mapping","Item Attribute Value ID","No.",$C624,"Item Attribute Value ID","11|9|10")</t>
  </si>
  <si>
    <t>=NL("First","Item Attribute Value Mapping","Item Attribute Value ID","No.",$C625,"Item Attribute Value ID","11|9|10")</t>
  </si>
  <si>
    <t>=NL("First","Item Attribute Value Mapping","Item Attribute Value ID","No.",$C626,"Item Attribute Value ID","11|9|10")</t>
  </si>
  <si>
    <t>=NL("First","Item Attribute Value Mapping","Item Attribute Value ID","No.",$C627,"Item Attribute Value ID","11|9|10")</t>
  </si>
  <si>
    <t>=NL("First","Item Attribute Value Mapping","Item Attribute Value ID","No.",$C628,"Item Attribute Value ID","11|9|10")</t>
  </si>
  <si>
    <t>=NL("First","Item Attribute Value Mapping","Item Attribute Value ID","No.",$C629,"Item Attribute Value ID","11|9|10")</t>
  </si>
  <si>
    <t>=NL("First","Item Attribute Value Mapping","Item Attribute Value ID","No.",$C630,"Item Attribute Value ID","11|9|10")</t>
  </si>
  <si>
    <t>=NL("First","Item Attribute Value Mapping","Item Attribute Value ID","No.",$C631,"Item Attribute Value ID","11|9|10")</t>
  </si>
  <si>
    <t>=NL("First","Item Attribute Value Mapping","Item Attribute Value ID","No.",$C632,"Item Attribute Value ID","11|9|10")</t>
  </si>
  <si>
    <t>=NL("First","Item Attribute Value Mapping","Item Attribute Value ID","No.",$C633,"Item Attribute Value ID","11|9|10")</t>
  </si>
  <si>
    <t>=NL("First","Item Attribute Value Mapping","Item Attribute Value ID","No.",$C634,"Item Attribute Value ID","11|9|10")</t>
  </si>
  <si>
    <t>=NL("First","Item Attribute Value Mapping","Item Attribute Value ID","No.",$C635,"Item Attribute Value ID","11|9|10")</t>
  </si>
  <si>
    <t>=NL("First","Item Attribute Value Mapping","Item Attribute Value ID","No.",$C636,"Item Attribute Value ID","11|9|10")</t>
  </si>
  <si>
    <t>=NL("First","Item Attribute Value Mapping","Item Attribute Value ID","No.",$C637,"Item Attribute Value ID","11|9|10")</t>
  </si>
  <si>
    <t>=NL("First","Item Attribute Value Mapping","Item Attribute Value ID","No.",$C638,"Item Attribute Value ID","11|9|10")</t>
  </si>
  <si>
    <t>=NL("First","Item Attribute Value Mapping","Item Attribute Value ID","No.",$C639,"Item Attribute Value ID","11|9|10")</t>
  </si>
  <si>
    <t>=NL("First","Item Attribute Value Mapping","Item Attribute Value ID","No.",$C640,"Item Attribute Value ID","11|9|10")</t>
  </si>
  <si>
    <t>=NL("First","Item Attribute Value Mapping","Item Attribute Value ID","No.",$C641,"Item Attribute Value ID","11|9|10")</t>
  </si>
  <si>
    <t>=NL("First","Item Attribute Value Mapping","Item Attribute Value ID","No.",$C642,"Item Attribute Value ID","11|9|10")</t>
  </si>
  <si>
    <t>=NL("First","Item Attribute Value Mapping","Item Attribute Value ID","No.",$C643,"Item Attribute Value ID","11|9|10")</t>
  </si>
  <si>
    <t>=NL("First","Item Attribute Value Mapping","Item Attribute Value ID","No.",$C644,"Item Attribute Value ID","11|9|10")</t>
  </si>
  <si>
    <t>=NL("First","Item Attribute Value Mapping","Item Attribute Value ID","No.",$C645,"Item Attribute Value ID","11|9|10")</t>
  </si>
  <si>
    <t>=NL("First","Item Attribute Value Mapping","Item Attribute Value ID","No.",$C646,"Item Attribute Value ID","11|9|10")</t>
  </si>
  <si>
    <t>=NL("First","Item Attribute Value Mapping","Item Attribute Value ID","No.",$C647,"Item Attribute Value ID","11|9|10")</t>
  </si>
  <si>
    <t>=NL("First","Item Attribute Value Mapping","Item Attribute Value ID","No.",$C648,"Item Attribute Value ID","11|9|10")</t>
  </si>
  <si>
    <t>=NL("First","Item Attribute Value Mapping","Item Attribute Value ID","No.",$C649,"Item Attribute Value ID","11|9|10")</t>
  </si>
  <si>
    <t>=NL("First","Item Attribute Value Mapping","Item Attribute Value ID","No.",$C650,"Item Attribute Value ID","11|9|10")</t>
  </si>
  <si>
    <t>=NL("First","Item Attribute Value Mapping","Item Attribute Value ID","No.",$C651,"Item Attribute Value ID","11|9|10")</t>
  </si>
  <si>
    <t>=NL("First","Item Attribute Value Mapping","Item Attribute Value ID","No.",$C652,"Item Attribute Value ID","11|9|10")</t>
  </si>
  <si>
    <t>=NL("First","Item Attribute Value Mapping","Item Attribute Value ID","No.",$C653,"Item Attribute Value ID","11|9|10")</t>
  </si>
  <si>
    <t>=NL("First","Item Attribute Value Mapping","Item Attribute Value ID","No.",$C654,"Item Attribute Value ID","11|9|10")</t>
  </si>
  <si>
    <t>=NL("First","Item Attribute Value Mapping","Item Attribute Value ID","No.",$C655,"Item Attribute Value ID","11|9|10")</t>
  </si>
  <si>
    <t>=NL("First","Item Attribute Value Mapping","Item Attribute Value ID","No.",$C656,"Item Attribute Value ID","11|9|10")</t>
  </si>
  <si>
    <t>=NL("First","Item Attribute Value Mapping","Item Attribute Value ID","No.",$C657,"Item Attribute Value ID","11|9|10")</t>
  </si>
  <si>
    <t>=NL("First","Item Attribute Value Mapping","Item Attribute Value ID","No.",$C658,"Item Attribute Value ID","11|9|10")</t>
  </si>
  <si>
    <t>=NL("First","Item Attribute Value Mapping","Item Attribute Value ID","No.",$C659,"Item Attribute Value ID","11|9|10")</t>
  </si>
  <si>
    <t>=NL("First","Item Attribute Value Mapping","Item Attribute Value ID","No.",$C660,"Item Attribute Value ID","11|9|10")</t>
  </si>
  <si>
    <t>=NL("First","Item Attribute Value Mapping","Item Attribute Value ID","No.",$C661,"Item Attribute Value ID","11|9|10")</t>
  </si>
  <si>
    <t>=NL("First","Item Attribute Value Mapping","Item Attribute Value ID","No.",$C662,"Item Attribute Value ID","11|9|10")</t>
  </si>
  <si>
    <t>=NL("First","Item Attribute Value Mapping","Item Attribute Value ID","No.",$C663,"Item Attribute Value ID","11|9|10")</t>
  </si>
  <si>
    <t>=NL("First","Item Attribute Value Mapping","Item Attribute Value ID","No.",$C664,"Item Attribute Value ID","11|9|10")</t>
  </si>
  <si>
    <t>=NL("First","Item Attribute Value Mapping","Item Attribute Value ID","No.",$C665,"Item Attribute Value ID","11|9|10")</t>
  </si>
  <si>
    <t>=NL("First","Item Attribute Value Mapping","Item Attribute Value ID","No.",$C666,"Item Attribute Value ID","11|9|10")</t>
  </si>
  <si>
    <t>=NL("First","Item Attribute Value Mapping","Item Attribute Value ID","No.",$C667,"Item Attribute Value ID","11|9|10")</t>
  </si>
  <si>
    <t>=NL("First","Item Attribute Value Mapping","Item Attribute Value ID","No.",$C668,"Item Attribute Value ID","11|9|10")</t>
  </si>
  <si>
    <t>=NL("First","Item Attribute Value Mapping","Item Attribute Value ID","No.",$C669,"Item Attribute Value ID","11|9|10")</t>
  </si>
  <si>
    <t>=NL("First","Item Attribute Value Mapping","Item Attribute Value ID","No.",$C670,"Item Attribute Value ID","11|9|10")</t>
  </si>
  <si>
    <t>=NL("First","Item Attribute Value Mapping","Item Attribute Value ID","No.",$C671,"Item Attribute Value ID","11|9|10")</t>
  </si>
  <si>
    <t>=NL("First","Item Attribute Value Mapping","Item Attribute Value ID","No.",$C672,"Item Attribute Value ID","11|9|10")</t>
  </si>
  <si>
    <t>=NL("First","Item Attribute Value Mapping","Item Attribute Value ID","No.",$C673,"Item Attribute Value ID","11|9|10")</t>
  </si>
  <si>
    <t>=NL("First","Item Attribute Value Mapping","Item Attribute Value ID","No.",$C674,"Item Attribute Value ID","11|9|10")</t>
  </si>
  <si>
    <t>=NL("First","Item Attribute Value Mapping","Item Attribute Value ID","No.",$C675,"Item Attribute Value ID","11|9|10")</t>
  </si>
  <si>
    <t>=NL("First","Item Attribute Value Mapping","Item Attribute Value ID","No.",$C676,"Item Attribute Value ID","11|9|10")</t>
  </si>
  <si>
    <t>=NL("First","Item Attribute Value Mapping","Item Attribute Value ID","No.",$C677,"Item Attribute Value ID","11|9|10")</t>
  </si>
  <si>
    <t>=NL("First","Item Attribute Value Mapping","Item Attribute Value ID","No.",$C678,"Item Attribute Value ID","11|9|10")</t>
  </si>
  <si>
    <t>=NL("First","Item Attribute Value Mapping","Item Attribute Value ID","No.",$C679,"Item Attribute Value ID","11|9|10")</t>
  </si>
  <si>
    <t>=NL("First","Item Attribute Value Mapping","Item Attribute Value ID","No.",$C680,"Item Attribute Value ID","11|9|10")</t>
  </si>
  <si>
    <t>=NL("First","Item Attribute Value Mapping","Item Attribute Value ID","No.",$C681,"Item Attribute Value ID","11|9|10")</t>
  </si>
  <si>
    <t>=NL("First","Item Attribute Value Mapping","Item Attribute Value ID","No.",$C682,"Item Attribute Value ID","11|9|10")</t>
  </si>
  <si>
    <t>=NL("First","Item Attribute Value Mapping","Item Attribute Value ID","No.",$C683,"Item Attribute Value ID","11|9|10")</t>
  </si>
  <si>
    <t>=NL("First","Item Attribute Value Mapping","Item Attribute Value ID","No.",$C684,"Item Attribute Value ID","11|9|10")</t>
  </si>
  <si>
    <t>=NL("First","Item Attribute Value Mapping","Item Attribute Value ID","No.",$C685,"Item Attribute Value ID","11|9|10")</t>
  </si>
  <si>
    <t>=NL("First","Item Attribute Value Mapping","Item Attribute Value ID","No.",$C686,"Item Attribute Value ID","11|9|10")</t>
  </si>
  <si>
    <t>=NL("First","Item Attribute Value Mapping","Item Attribute Value ID","No.",$C687,"Item Attribute Value ID","11|9|10")</t>
  </si>
  <si>
    <t>=NL("First","Item Attribute Value Mapping","Item Attribute Value ID","No.",$C688,"Item Attribute Value ID","11|9|10")</t>
  </si>
  <si>
    <t>=NL("First","Item Attribute Value Mapping","Item Attribute Value ID","No.",$C689,"Item Attribute Value ID","11|9|10")</t>
  </si>
  <si>
    <t>=NL("First","Item Attribute Value Mapping","Item Attribute Value ID","No.",$C690,"Item Attribute Value ID","11|9|10")</t>
  </si>
  <si>
    <t>=NL("First","Item Attribute Value Mapping","Item Attribute Value ID","No.",$C691,"Item Attribute Value ID","11|9|10")</t>
  </si>
  <si>
    <t>=NL("First","Item Attribute Value Mapping","Item Attribute Value ID","No.",$C692,"Item Attribute Value ID","11|9|10")</t>
  </si>
  <si>
    <t>=NL("First","Item Attribute Value Mapping","Item Attribute Value ID","No.",$C693,"Item Attribute Value ID","11|9|10")</t>
  </si>
  <si>
    <t>=NL("First","Item Attribute Value Mapping","Item Attribute Value ID","No.",$C694,"Item Attribute Value ID","11|9|10")</t>
  </si>
  <si>
    <t>=NL("First","Item Attribute Value Mapping","Item Attribute Value ID","No.",$C695,"Item Attribute Value ID","11|9|10")</t>
  </si>
  <si>
    <t>=NL("First","Item Attribute Value Mapping","Item Attribute Value ID","No.",$C696,"Item Attribute Value ID","11|9|10")</t>
  </si>
  <si>
    <t>=NL("First","Item Attribute Value Mapping","Item Attribute Value ID","No.",$C697,"Item Attribute Value ID","11|9|10")</t>
  </si>
  <si>
    <t>=NL("First","Item Attribute Value Mapping","Item Attribute Value ID","No.",$C698,"Item Attribute Value ID","11|9|10")</t>
  </si>
  <si>
    <t>=NL("First","Item Attribute Value Mapping","Item Attribute Value ID","No.",$C699,"Item Attribute Value ID","11|9|10")</t>
  </si>
  <si>
    <t>=NL("First","Item Attribute Value Mapping","Item Attribute Value ID","No.",$C700,"Item Attribute Value ID","11|9|10")</t>
  </si>
  <si>
    <t>=NL("First","Item Attribute Value Mapping","Item Attribute Value ID","No.",$C701,"Item Attribute Value ID","11|9|10")</t>
  </si>
  <si>
    <t>=NL("First","Item Attribute Value Mapping","Item Attribute Value ID","No.",$C702,"Item Attribute Value ID","11|9|10")</t>
  </si>
  <si>
    <t>=NL("First","Item Attribute Value Mapping","Item Attribute Value ID","No.",$C703,"Item Attribute Value ID","11|9|10")</t>
  </si>
  <si>
    <t>=NL("First","Item Attribute Value Mapping","Item Attribute Value ID","No.",$C704,"Item Attribute Value ID","11|9|10")</t>
  </si>
  <si>
    <t>=NL("First","Item Attribute Value Mapping","Item Attribute Value ID","No.",$C705,"Item Attribute Value ID","11|9|10")</t>
  </si>
  <si>
    <t>=NL("First","Item Attribute Value Mapping","Item Attribute Value ID","No.",$C706,"Item Attribute Value ID","11|9|10")</t>
  </si>
  <si>
    <t>=NL("First","Item Attribute Value Mapping","Item Attribute Value ID","No.",$C707,"Item Attribute Value ID","11|9|10")</t>
  </si>
  <si>
    <t>=NL("First","Item Attribute Value Mapping","Item Attribute Value ID","No.",$C708,"Item Attribute Value ID","11|9|10")</t>
  </si>
  <si>
    <t>=NL("First","Item Attribute Value Mapping","Item Attribute Value ID","No.",$C709,"Item Attribute Value ID","11|9|10")</t>
  </si>
  <si>
    <t>=NL("First","Item Attribute Value Mapping","Item Attribute Value ID","No.",$C710,"Item Attribute Value ID","11|9|10")</t>
  </si>
  <si>
    <t>=NL("First","Item Attribute Value Mapping","Item Attribute Value ID","No.",$C711,"Item Attribute Value ID","11|9|10")</t>
  </si>
  <si>
    <t>=NL("First","Item Attribute Value Mapping","Item Attribute Value ID","No.",$C712,"Item Attribute Value ID","11|9|10")</t>
  </si>
  <si>
    <t>=NL("First","Item Attribute Value Mapping","Item Attribute Value ID","No.",$C713,"Item Attribute Value ID","11|9|10")</t>
  </si>
  <si>
    <t>=NL("First","Item Attribute Value Mapping","Item Attribute Value ID","No.",$C714,"Item Attribute Value ID","11|9|10")</t>
  </si>
  <si>
    <t>=NL("First","Item Attribute Value Mapping","Item Attribute Value ID","No.",$C715,"Item Attribute Value ID","11|9|10")</t>
  </si>
  <si>
    <t>=NL("First","Item Attribute Value Mapping","Item Attribute Value ID","No.",$C716,"Item Attribute Value ID","11|9|10")</t>
  </si>
  <si>
    <t>=NL("First","Item Attribute Value Mapping","Item Attribute Value ID","No.",$C717,"Item Attribute Value ID","11|9|10")</t>
  </si>
  <si>
    <t>=NL("First","Item Attribute Value Mapping","Item Attribute Value ID","No.",$C718,"Item Attribute Value ID","11|9|10")</t>
  </si>
  <si>
    <t>=NL("First","Item Attribute Value Mapping","Item Attribute Value ID","No.",$C719,"Item Attribute Value ID","11|9|10")</t>
  </si>
  <si>
    <t>=NL("First","Item Attribute Value Mapping","Item Attribute Value ID","No.",$C720,"Item Attribute Value ID","11|9|10")</t>
  </si>
  <si>
    <t>=NL("First","Item Attribute Value Mapping","Item Attribute Value ID","No.",$C721,"Item Attribute Value ID","11|9|10")</t>
  </si>
  <si>
    <t>=NL("First","Item Attribute Value Mapping","Item Attribute Value ID","No.",$C722,"Item Attribute Value ID","11|9|10")</t>
  </si>
  <si>
    <t>=NL("First","Item Attribute Value Mapping","Item Attribute Value ID","No.",$C723,"Item Attribute Value ID","11|9|10")</t>
  </si>
  <si>
    <t>=NL("First","Item Attribute Value Mapping","Item Attribute Value ID","No.",$C724,"Item Attribute Value ID","11|9|10")</t>
  </si>
  <si>
    <t>=NL("First","Item Attribute Value Mapping","Item Attribute Value ID","No.",$C725,"Item Attribute Value ID","11|9|10")</t>
  </si>
  <si>
    <t>=NL("First","Item Attribute Value Mapping","Item Attribute Value ID","No.",$C726,"Item Attribute Value ID","11|9|10")</t>
  </si>
  <si>
    <t>=NL("First","Item Attribute Value Mapping","Item Attribute Value ID","No.",$C727,"Item Attribute Value ID","11|9|10")</t>
  </si>
  <si>
    <t>=NL("First","Item Attribute Value Mapping","Item Attribute Value ID","No.",$C728,"Item Attribute Value ID","11|9|10")</t>
  </si>
  <si>
    <t>=NL("First","Item Attribute Value Mapping","Item Attribute Value ID","No.",$C729,"Item Attribute Value ID","11|9|10")</t>
  </si>
  <si>
    <t>=NL("First","Item Attribute Value Mapping","Item Attribute Value ID","No.",$C730,"Item Attribute Value ID","11|9|10")</t>
  </si>
  <si>
    <t>=NL("First","Item Attribute Value Mapping","Item Attribute Value ID","No.",$C731,"Item Attribute Value ID","11|9|10")</t>
  </si>
  <si>
    <t>=NL("First","Item Attribute Value Mapping","Item Attribute Value ID","No.",$C732,"Item Attribute Value ID","11|9|10")</t>
  </si>
  <si>
    <t>=NL("First","Item Attribute Value Mapping","Item Attribute Value ID","No.",$C733,"Item Attribute Value ID","11|9|10")</t>
  </si>
  <si>
    <t>=NL("First","Item Attribute Value Mapping","Item Attribute Value ID","No.",$C734,"Item Attribute Value ID","11|9|10")</t>
  </si>
  <si>
    <t>=NL("First","Item Attribute Value Mapping","Item Attribute Value ID","No.",$C735,"Item Attribute Value ID","11|9|10")</t>
  </si>
  <si>
    <t>=NL("First","Item Attribute Value Mapping","Item Attribute Value ID","No.",$C736,"Item Attribute Value ID","11|9|10")</t>
  </si>
  <si>
    <t>=NL("First","Item Attribute Value Mapping","Item Attribute Value ID","No.",$C737,"Item Attribute Value ID","11|9|10")</t>
  </si>
  <si>
    <t>=NL("First","Item Attribute Value Mapping","Item Attribute Value ID","No.",$C738,"Item Attribute Value ID","11|9|10")</t>
  </si>
  <si>
    <t>=NL("First","Item Attribute Value Mapping","Item Attribute Value ID","No.",$C739,"Item Attribute Value ID","11|9|10")</t>
  </si>
  <si>
    <t>=NL("First","Item Attribute Value Mapping","Item Attribute Value ID","No.",$C740,"Item Attribute Value ID","11|9|10")</t>
  </si>
  <si>
    <t>=NL("First","Item Attribute Value Mapping","Item Attribute Value ID","No.",$C741,"Item Attribute Value ID","11|9|10")</t>
  </si>
  <si>
    <t>=NL("First","Item Attribute Value Mapping","Item Attribute Value ID","No.",$C742,"Item Attribute Value ID","11|9|10")</t>
  </si>
  <si>
    <t>=NL("First","Item Attribute Value Mapping","Item Attribute Value ID","No.",$C743,"Item Attribute Value ID","11|9|10")</t>
  </si>
  <si>
    <t>=NL("First","Item Attribute Value Mapping","Item Attribute Value ID","No.",$C744,"Item Attribute Value ID","11|9|10")</t>
  </si>
  <si>
    <t>=NL("First","Item Attribute Value Mapping","Item Attribute Value ID","No.",$C745,"Item Attribute Value ID","11|9|10")</t>
  </si>
  <si>
    <t>=NL("First","Item Attribute Value Mapping","Item Attribute Value ID","No.",$C746,"Item Attribute Value ID","11|9|10")</t>
  </si>
  <si>
    <t>=NL("First","Item Attribute Value Mapping","Item Attribute Value ID","No.",$C747,"Item Attribute Value ID","11|9|10")</t>
  </si>
  <si>
    <t>=NL("First","Item Attribute Value Mapping","Item Attribute Value ID","No.",$C748,"Item Attribute Value ID","11|9|10")</t>
  </si>
  <si>
    <t>=NL("First","Item Attribute Value Mapping","Item Attribute Value ID","No.",$C749,"Item Attribute Value ID","11|9|10")</t>
  </si>
  <si>
    <t>=NL("First","Item Attribute Value Mapping","Item Attribute Value ID","No.",$C750,"Item Attribute Value ID","11|9|10")</t>
  </si>
  <si>
    <t>=NL("First","Item Attribute Value Mapping","Item Attribute Value ID","No.",$C751,"Item Attribute Value ID","11|9|10")</t>
  </si>
  <si>
    <t>=NL("First","Item Attribute Value Mapping","Item Attribute Value ID","No.",$C752,"Item Attribute Value ID","11|9|10")</t>
  </si>
  <si>
    <t>=NL("First","Item Attribute Value Mapping","Item Attribute Value ID","No.",$C753,"Item Attribute Value ID","11|9|10")</t>
  </si>
  <si>
    <t>=NL("First","Item Attribute Value Mapping","Item Attribute Value ID","No.",$C754,"Item Attribute Value ID","11|9|10")</t>
  </si>
  <si>
    <t>=NL("First","Item Attribute Value Mapping","Item Attribute Value ID","No.",$C755,"Item Attribute Value ID","11|9|10")</t>
  </si>
  <si>
    <t>=NL("First","Item Attribute Value Mapping","Item Attribute Value ID","No.",$C756,"Item Attribute Value ID","11|9|10")</t>
  </si>
  <si>
    <t>=NL("First","Item Attribute Value Mapping","Item Attribute Value ID","No.",$C757,"Item Attribute Value ID","11|9|10")</t>
  </si>
  <si>
    <t>=NL("First","Item Attribute Value Mapping","Item Attribute Value ID","No.",$C758,"Item Attribute Value ID","11|9|10")</t>
  </si>
  <si>
    <t>=NL("First","Item Attribute Value Mapping","Item Attribute Value ID","No.",$C759,"Item Attribute Value ID","11|9|10")</t>
  </si>
  <si>
    <t>=NL("First","Item Attribute Value Mapping","Item Attribute Value ID","No.",$C760,"Item Attribute Value ID","11|9|10")</t>
  </si>
  <si>
    <t>=NL("First","Item Attribute Value Mapping","Item Attribute Value ID","No.",$C761,"Item Attribute Value ID","11|9|10")</t>
  </si>
  <si>
    <t>=NL("First","Item Attribute Value Mapping","Item Attribute Value ID","No.",$C762,"Item Attribute Value ID","11|9|10")</t>
  </si>
  <si>
    <t>=NL("First","Item Attribute Value Mapping","Item Attribute Value ID","No.",$C763,"Item Attribute Value ID","11|9|10")</t>
  </si>
  <si>
    <t>=NL("First","Item Attribute Value Mapping","Item Attribute Value ID","No.",$C764,"Item Attribute Value ID","11|9|10")</t>
  </si>
  <si>
    <t>=NL("First","Item Attribute Value Mapping","Item Attribute Value ID","No.",$C765,"Item Attribute Value ID","11|9|10")</t>
  </si>
  <si>
    <t>=NL("First","Item Attribute Value Mapping","Item Attribute Value ID","No.",$C766,"Item Attribute Value ID","11|9|10")</t>
  </si>
  <si>
    <t>=NL("First","Item Attribute Value Mapping","Item Attribute Value ID","No.",$C767,"Item Attribute Value ID","11|9|10")</t>
  </si>
  <si>
    <t>=NL("First","Item Attribute Value Mapping","Item Attribute Value ID","No.",$C768,"Item Attribute Value ID","11|9|10")</t>
  </si>
  <si>
    <t>=NL("First","Item Attribute Value Mapping","Item Attribute Value ID","No.",$C769,"Item Attribute Value ID","11|9|10")</t>
  </si>
  <si>
    <t>=NL("First","Item Attribute Value Mapping","Item Attribute Value ID","No.",$C770,"Item Attribute Value ID","11|9|10")</t>
  </si>
  <si>
    <t>=NL("First","Item Attribute Value Mapping","Item Attribute Value ID","No.",$C771,"Item Attribute Value ID","11|9|10")</t>
  </si>
  <si>
    <t>=NL("First","Item Attribute Value Mapping","Item Attribute Value ID","No.",$C772,"Item Attribute Value ID","11|9|10")</t>
  </si>
  <si>
    <t>=NL("First","Item Attribute Value Mapping","Item Attribute Value ID","No.",$C773,"Item Attribute Value ID","11|9|10")</t>
  </si>
  <si>
    <t>=NL("First","Item Attribute Value Mapping","Item Attribute Value ID","No.",$C774,"Item Attribute Value ID","11|9|10")</t>
  </si>
  <si>
    <t>=NL("First","Item Attribute Value Mapping","Item Attribute Value ID","No.",$C775,"Item Attribute Value ID","11|9|10")</t>
  </si>
  <si>
    <t>=NL("First","Item Attribute Value Mapping","Item Attribute Value ID","No.",$C776,"Item Attribute Value ID","11|9|10")</t>
  </si>
  <si>
    <t>=NL("First","Item Attribute Value Mapping","Item Attribute Value ID","No.",$C777,"Item Attribute Value ID","11|9|10")</t>
  </si>
  <si>
    <t>=NL("First","Item Attribute Value Mapping","Item Attribute Value ID","No.",$C778,"Item Attribute Value ID","11|9|10")</t>
  </si>
  <si>
    <t>=NL("First","Item Attribute Value Mapping","Item Attribute Value ID","No.",$C779,"Item Attribute Value ID","11|9|10")</t>
  </si>
  <si>
    <t>=NL("First","Item Attribute Value Mapping","Item Attribute Value ID","No.",$C780,"Item Attribute Value ID","11|9|10")</t>
  </si>
  <si>
    <t>=NL("First","Item Attribute Value Mapping","Item Attribute Value ID","No.",$C781,"Item Attribute Value ID","11|9|10")</t>
  </si>
  <si>
    <t>=NL("First","Item Attribute Value Mapping","Item Attribute Value ID","No.",$C782,"Item Attribute Value ID","11|9|10")</t>
  </si>
  <si>
    <t>=NL("First","Item Attribute Value Mapping","Item Attribute Value ID","No.",$C783,"Item Attribute Value ID","11|9|10")</t>
  </si>
  <si>
    <t>=NL("First","Item Attribute Value Mapping","Item Attribute Value ID","No.",$C784,"Item Attribute Value ID","11|9|10")</t>
  </si>
  <si>
    <t>=NL("First","Item Attribute Value Mapping","Item Attribute Value ID","No.",$C785,"Item Attribute Value ID","11|9|10")</t>
  </si>
  <si>
    <t>=NL("First","Item Attribute Value Mapping","Item Attribute Value ID","No.",$C786,"Item Attribute Value ID","11|9|10")</t>
  </si>
  <si>
    <t>=NL("First","Item Attribute Value Mapping","Item Attribute Value ID","No.",$C787,"Item Attribute Value ID","11|9|10")</t>
  </si>
  <si>
    <t>=NL("First","Item Attribute Value Mapping","Item Attribute Value ID","No.",$C788,"Item Attribute Value ID","11|9|10")</t>
  </si>
  <si>
    <t>=NL("First","Item Attribute Value Mapping","Item Attribute Value ID","No.",$C789,"Item Attribute Value ID","11|9|10")</t>
  </si>
  <si>
    <t>=NL("First","Item Attribute Value Mapping","Item Attribute Value ID","No.",$C790,"Item Attribute Value ID","11|9|10")</t>
  </si>
  <si>
    <t>=NL("First","Item Attribute Value Mapping","Item Attribute Value ID","No.",$C791,"Item Attribute Value ID","11|9|10")</t>
  </si>
  <si>
    <t>=NL("First","Item Attribute Value Mapping","Item Attribute Value ID","No.",$C792,"Item Attribute Value ID","11|9|10")</t>
  </si>
  <si>
    <t>=NL("First","Item Attribute Value Mapping","Item Attribute Value ID","No.",$C793,"Item Attribute Value ID","11|9|10")</t>
  </si>
  <si>
    <t>=NL("First","Item Attribute Value Mapping","Item Attribute Value ID","No.",$C794,"Item Attribute Value ID","11|9|10")</t>
  </si>
  <si>
    <t>=NL("First","Item Attribute Value Mapping","Item Attribute Value ID","No.",$C795,"Item Attribute Value ID","11|9|10")</t>
  </si>
  <si>
    <t>=NL("First","Item Attribute Value Mapping","Item Attribute Value ID","No.",$C796,"Item Attribute Value ID","11|9|10")</t>
  </si>
  <si>
    <t>=NL("First","Item Attribute Value Mapping","Item Attribute Value ID","No.",$C797,"Item Attribute Value ID","11|9|10")</t>
  </si>
  <si>
    <t>=NL("First","Item Attribute Value Mapping","Item Attribute Value ID","No.",$C798,"Item Attribute Value ID","11|9|10")</t>
  </si>
  <si>
    <t>=NL("First","Item Attribute Value Mapping","Item Attribute Value ID","No.",$C799,"Item Attribute Value ID","11|9|10")</t>
  </si>
  <si>
    <t>=NL("First","Item Attribute Value Mapping","Item Attribute Value ID","No.",$C800,"Item Attribute Value ID","11|9|10")</t>
  </si>
  <si>
    <t>=NL("First","Item Attribute Value Mapping","Item Attribute Value ID","No.",$C801,"Item Attribute Value ID","11|9|10")</t>
  </si>
  <si>
    <t>=NL("First","Item Attribute Value Mapping","Item Attribute Value ID","No.",$C802,"Item Attribute Value ID","11|9|10")</t>
  </si>
  <si>
    <t>=NL("First","Item Attribute Value Mapping","Item Attribute Value ID","No.",$C803,"Item Attribute Value ID","11|9|10")</t>
  </si>
  <si>
    <t>=NL("First","Item Attribute Value Mapping","Item Attribute Value ID","No.",$C804,"Item Attribute Value ID","11|9|10")</t>
  </si>
  <si>
    <t>=NL("First","Item Attribute Value Mapping","Item Attribute Value ID","No.",$C805,"Item Attribute Value ID","11|9|10")</t>
  </si>
  <si>
    <t>=NL("First","Item Attribute Value Mapping","Item Attribute Value ID","No.",$C806,"Item Attribute Value ID","11|9|10")</t>
  </si>
  <si>
    <t>=NL("First","Item Attribute Value Mapping","Item Attribute Value ID","No.",$C807,"Item Attribute Value ID","11|9|10")</t>
  </si>
  <si>
    <t>=NL("First","Item Attribute Value Mapping","Item Attribute Value ID","No.",$C808,"Item Attribute Value ID","11|9|10")</t>
  </si>
  <si>
    <t>=NL("First","Item Attribute Value Mapping","Item Attribute Value ID","No.",$C809,"Item Attribute Value ID","11|9|10")</t>
  </si>
  <si>
    <t>=NL("First","Item Attribute Value Mapping","Item Attribute Value ID","No.",$C810,"Item Attribute Value ID","11|9|10")</t>
  </si>
  <si>
    <t>=NL("First","Item Attribute Value Mapping","Item Attribute Value ID","No.",$C811,"Item Attribute Value ID","11|9|10")</t>
  </si>
  <si>
    <t>=NL("First","Item Attribute Value Mapping","Item Attribute Value ID","No.",$C812,"Item Attribute Value ID","11|9|10")</t>
  </si>
  <si>
    <t>=NL("First","Item Attribute Value Mapping","Item Attribute Value ID","No.",$C813,"Item Attribute Value ID","11|9|10")</t>
  </si>
  <si>
    <t>=NL("First","Item Attribute Value Mapping","Item Attribute Value ID","No.",$C814,"Item Attribute Value ID","11|9|10")</t>
  </si>
  <si>
    <t>=NL("First","Item Attribute Value Mapping","Item Attribute Value ID","No.",$C815,"Item Attribute Value ID","11|9|10")</t>
  </si>
  <si>
    <t>=NL("First","Item Attribute Value Mapping","Item Attribute Value ID","No.",$C816,"Item Attribute Value ID","11|9|10")</t>
  </si>
  <si>
    <t>=NL("First","Item Attribute Value Mapping","Item Attribute Value ID","No.",$C817,"Item Attribute Value ID","11|9|10")</t>
  </si>
  <si>
    <t>=NL("First","Item Attribute Value Mapping","Item Attribute Value ID","No.",$C818,"Item Attribute Value ID","11|9|10")</t>
  </si>
  <si>
    <t>=NL("First","Item Attribute Value Mapping","Item Attribute Value ID","No.",$C819,"Item Attribute Value ID","11|9|10")</t>
  </si>
  <si>
    <t>=NL("First","Item Attribute Value Mapping","Item Attribute Value ID","No.",$C820,"Item Attribute Value ID","11|9|10")</t>
  </si>
  <si>
    <t>=NL("First","Item Attribute Value Mapping","Item Attribute Value ID","No.",$C821,"Item Attribute Value ID","11|9|10")</t>
  </si>
  <si>
    <t>=NL("First","Item Attribute Value Mapping","Item Attribute Value ID","No.",$C822,"Item Attribute Value ID","11|9|10")</t>
  </si>
  <si>
    <t>=NL("First","Item Attribute Value Mapping","Item Attribute Value ID","No.",$C823,"Item Attribute Value ID","11|9|10")</t>
  </si>
  <si>
    <t>=NL("First","Item Attribute Value Mapping","Item Attribute Value ID","No.",$C824,"Item Attribute Value ID","11|9|10")</t>
  </si>
  <si>
    <t>=NL("First","Item Attribute Value Mapping","Item Attribute Value ID","No.",$C825,"Item Attribute Value ID","11|9|10")</t>
  </si>
  <si>
    <t>=NL("First","Item Attribute Value Mapping","Item Attribute Value ID","No.",$C826,"Item Attribute Value ID","11|9|10")</t>
  </si>
  <si>
    <t>=NL("First","Item Attribute Value Mapping","Item Attribute Value ID","No.",$C827,"Item Attribute Value ID","11|9|10")</t>
  </si>
  <si>
    <t>=NL("First","Item Attribute Value Mapping","Item Attribute Value ID","No.",$C828,"Item Attribute Value ID","11|9|10")</t>
  </si>
  <si>
    <t>=NL("First","Item Attribute Value Mapping","Item Attribute Value ID","No.",$C829,"Item Attribute Value ID","11|9|10")</t>
  </si>
  <si>
    <t>=NL("First","Item Attribute Value Mapping","Item Attribute Value ID","No.",$C830,"Item Attribute Value ID","11|9|10")</t>
  </si>
  <si>
    <t>=NL("First","Item Attribute Value Mapping","Item Attribute Value ID","No.",$C831,"Item Attribute Value ID","11|9|10")</t>
  </si>
  <si>
    <t>=NL("First","Item Attribute Value Mapping","Item Attribute Value ID","No.",$C832,"Item Attribute Value ID","11|9|10")</t>
  </si>
  <si>
    <t>=NL("First","Item Attribute Value Mapping","Item Attribute Value ID","No.",$C833,"Item Attribute Value ID","11|9|10")</t>
  </si>
  <si>
    <t>=NL("First","Item Attribute Value Mapping","Item Attribute Value ID","No.",$C834,"Item Attribute Value ID","11|9|10")</t>
  </si>
  <si>
    <t>=NL("First","Item Attribute Value Mapping","Item Attribute Value ID","No.",$C835,"Item Attribute Value ID","11|9|10")</t>
  </si>
  <si>
    <t>=NL("First","Item Attribute Value Mapping","Item Attribute Value ID","No.",$C836,"Item Attribute Value ID","11|9|10")</t>
  </si>
  <si>
    <t>=NL("First","Item Attribute Value Mapping","Item Attribute Value ID","No.",$C837,"Item Attribute Value ID","11|9|10")</t>
  </si>
  <si>
    <t>=NL("First","Item Attribute Value Mapping","Item Attribute Value ID","No.",$C838,"Item Attribute Value ID","11|9|10")</t>
  </si>
  <si>
    <t>=NL("First","Item Attribute Value Mapping","Item Attribute Value ID","No.",$C839,"Item Attribute Value ID","11|9|10")</t>
  </si>
  <si>
    <t>=NL("First","Item Attribute Value Mapping","Item Attribute Value ID","No.",$C840,"Item Attribute Value ID","11|9|10")</t>
  </si>
  <si>
    <t>=NL("First","Item Attribute Value Mapping","Item Attribute Value ID","No.",$C841,"Item Attribute Value ID","11|9|10")</t>
  </si>
  <si>
    <t>=NL("First","Item Attribute Value Mapping","Item Attribute Value ID","No.",$C842,"Item Attribute Value ID","11|9|10")</t>
  </si>
  <si>
    <t>=NL("First","Item Attribute Value Mapping","Item Attribute Value ID","No.",$C843,"Item Attribute Value ID","11|9|10")</t>
  </si>
  <si>
    <t>=NL("First","Item Attribute Value Mapping","Item Attribute Value ID","No.",$C844,"Item Attribute Value ID","11|9|10")</t>
  </si>
  <si>
    <t>=NL("First","Item Attribute Value Mapping","Item Attribute Value ID","No.",$C845,"Item Attribute Value ID","11|9|10")</t>
  </si>
  <si>
    <t>=NL("First","Item Attribute Value Mapping","Item Attribute Value ID","No.",$C846,"Item Attribute Value ID","11|9|10")</t>
  </si>
  <si>
    <t>=NL("First","Item Attribute Value Mapping","Item Attribute Value ID","No.",$C847,"Item Attribute Value ID","11|9|10")</t>
  </si>
  <si>
    <t>=NL("First","Item Attribute Value Mapping","Item Attribute Value ID","No.",$C848,"Item Attribute Value ID","11|9|10")</t>
  </si>
  <si>
    <t>=NL("First","Item Attribute Value Mapping","Item Attribute Value ID","No.",$C849,"Item Attribute Value ID","11|9|10")</t>
  </si>
  <si>
    <t>=NL("First","Item Attribute Value Mapping","Item Attribute Value ID","No.",$C850,"Item Attribute Value ID","11|9|10")</t>
  </si>
  <si>
    <t>=NL("First","Item Attribute Value Mapping","Item Attribute Value ID","No.",$C851,"Item Attribute Value ID","11|9|10")</t>
  </si>
  <si>
    <t>=NL("First","Item Attribute Value Mapping","Item Attribute Value ID","No.",$C852,"Item Attribute Value ID","11|9|10")</t>
  </si>
  <si>
    <t>=NL("First","Item Attribute Value Mapping","Item Attribute Value ID","No.",$C853,"Item Attribute Value ID","11|9|10")</t>
  </si>
  <si>
    <t>=NL("First","Item Attribute Value Mapping","Item Attribute Value ID","No.",$C854,"Item Attribute Value ID","11|9|10")</t>
  </si>
  <si>
    <t>=NL("First","Item Attribute Value Mapping","Item Attribute Value ID","No.",$C855,"Item Attribute Value ID","11|9|10")</t>
  </si>
  <si>
    <t>=NL("First","Item Attribute Value Mapping","Item Attribute Value ID","No.",$C856,"Item Attribute Value ID","11|9|10")</t>
  </si>
  <si>
    <t>=NL("First","Item Attribute Value Mapping","Item Attribute Value ID","No.",$C857,"Item Attribute Value ID","11|9|10")</t>
  </si>
  <si>
    <t>=NL("First","Item Attribute Value Mapping","Item Attribute Value ID","No.",$C858,"Item Attribute Value ID","11|9|10")</t>
  </si>
  <si>
    <t>=NL("First","Item Attribute Value Mapping","Item Attribute Value ID","No.",$C859,"Item Attribute Value ID","11|9|10")</t>
  </si>
  <si>
    <t>=NL("First","Item Attribute Value Mapping","Item Attribute Value ID","No.",$C860,"Item Attribute Value ID","11|9|10")</t>
  </si>
  <si>
    <t>=NL("First","Item Attribute Value Mapping","Item Attribute Value ID","No.",$C861,"Item Attribute Value ID","11|9|10")</t>
  </si>
  <si>
    <t>=NL("First","Item Attribute Value Mapping","Item Attribute Value ID","No.",$C862,"Item Attribute Value ID","11|9|10")</t>
  </si>
  <si>
    <t>=NL("First","Item Attribute Value Mapping","Item Attribute Value ID","No.",$C863,"Item Attribute Value ID","11|9|10")</t>
  </si>
  <si>
    <t>=NL("First","Item Attribute Value Mapping","Item Attribute Value ID","No.",$C864,"Item Attribute Value ID","11|9|10")</t>
  </si>
  <si>
    <t>=NL("First","Item Attribute Value Mapping","Item Attribute Value ID","No.",$C865,"Item Attribute Value ID","11|9|10")</t>
  </si>
  <si>
    <t>=NL("First","Item Attribute Value Mapping","Item Attribute Value ID","No.",$C866,"Item Attribute Value ID","11|9|10")</t>
  </si>
  <si>
    <t>=NL("First","Item Attribute Value Mapping","Item Attribute Value ID","No.",$C867,"Item Attribute Value ID","11|9|10")</t>
  </si>
  <si>
    <t>=NL("First","Item Attribute Value Mapping","Item Attribute Value ID","No.",$C868,"Item Attribute Value ID","11|9|10")</t>
  </si>
  <si>
    <t>=NL("First","Item Attribute Value Mapping","Item Attribute Value ID","No.",$C869,"Item Attribute Value ID","11|9|10")</t>
  </si>
  <si>
    <t>=NL("First","Item Attribute Value Mapping","Item Attribute Value ID","No.",$C870,"Item Attribute Value ID","11|9|10")</t>
  </si>
  <si>
    <t>=NL("First","Item Attribute Value Mapping","Item Attribute Value ID","No.",$C871,"Item Attribute Value ID","11|9|10")</t>
  </si>
  <si>
    <t>=NL("First","Item Attribute Value Mapping","Item Attribute Value ID","No.",$C872,"Item Attribute Value ID","11|9|10")</t>
  </si>
  <si>
    <t>=NL("First","Item Attribute Value Mapping","Item Attribute Value ID","No.",$C873,"Item Attribute Value ID","11|9|10")</t>
  </si>
  <si>
    <t>=NL("First","Item Attribute Value Mapping","Item Attribute Value ID","No.",$C874,"Item Attribute Value ID","11|9|10")</t>
  </si>
  <si>
    <t>=NL("First","Item Attribute Value Mapping","Item Attribute Value ID","No.",$C875,"Item Attribute Value ID","11|9|10")</t>
  </si>
  <si>
    <t>=NL("First","Item Attribute Value Mapping","Item Attribute Value ID","No.",$C876,"Item Attribute Value ID","11|9|10")</t>
  </si>
  <si>
    <t>=NL("First","Item Attribute Value Mapping","Item Attribute Value ID","No.",$C877,"Item Attribute Value ID","11|9|10")</t>
  </si>
  <si>
    <t>=NL("First","Item Attribute Value Mapping","Item Attribute Value ID","No.",$C878,"Item Attribute Value ID","11|9|10")</t>
  </si>
  <si>
    <t>=NL("First","Item Attribute Value Mapping","Item Attribute Value ID","No.",$C879,"Item Attribute Value ID","11|9|10")</t>
  </si>
  <si>
    <t>=NL("First","Item Attribute Value Mapping","Item Attribute Value ID","No.",$C880,"Item Attribute Value ID","11|9|10")</t>
  </si>
  <si>
    <t>=NL("First","Item Attribute Value Mapping","Item Attribute Value ID","No.",$C881,"Item Attribute Value ID","11|9|10")</t>
  </si>
  <si>
    <t>=NL("First","Item Attribute Value Mapping","Item Attribute Value ID","No.",$C882,"Item Attribute Value ID","11|9|10")</t>
  </si>
  <si>
    <t>=NL("First","Item Attribute Value Mapping","Item Attribute Value ID","No.",$C883,"Item Attribute Value ID","11|9|10")</t>
  </si>
  <si>
    <t>=NL("First","Item Attribute Value Mapping","Item Attribute Value ID","No.",$C884,"Item Attribute Value ID","11|9|10")</t>
  </si>
  <si>
    <t>=NL("First","Item Attribute Value Mapping","Item Attribute Value ID","No.",$C885,"Item Attribute Value ID","11|9|10")</t>
  </si>
  <si>
    <t>=NL("First","Item Attribute Value Mapping","Item Attribute Value ID","No.",$C886,"Item Attribute Value ID","11|9|10")</t>
  </si>
  <si>
    <t>=NL("First","Item Attribute Value Mapping","Item Attribute Value ID","No.",$C887,"Item Attribute Value ID","11|9|10")</t>
  </si>
  <si>
    <t>=NL("First","Item Attribute Value Mapping","Item Attribute Value ID","No.",$C888,"Item Attribute Value ID","11|9|10")</t>
  </si>
  <si>
    <t>=NL("First","Item Attribute Value Mapping","Item Attribute Value ID","No.",$C889,"Item Attribute Value ID","11|9|10")</t>
  </si>
  <si>
    <t>=NL("First","Item Attribute Value Mapping","Item Attribute Value ID","No.",$C890,"Item Attribute Value ID","11|9|10")</t>
  </si>
  <si>
    <t>=NL("First","Item Attribute Value Mapping","Item Attribute Value ID","No.",$C891,"Item Attribute Value ID","11|9|10")</t>
  </si>
  <si>
    <t>=NL("First","Item Attribute Value Mapping","Item Attribute Value ID","No.",$C892,"Item Attribute Value ID","11|9|10")</t>
  </si>
  <si>
    <t>=NL("First","Item Attribute Value Mapping","Item Attribute Value ID","No.",$C893,"Item Attribute Value ID","11|9|10")</t>
  </si>
  <si>
    <t>=NL("First","Item Attribute Value Mapping","Item Attribute Value ID","No.",$C894,"Item Attribute Value ID","11|9|10")</t>
  </si>
  <si>
    <t>=NL("First","Item Attribute Value Mapping","Item Attribute Value ID","No.",$C895,"Item Attribute Value ID","11|9|10")</t>
  </si>
  <si>
    <t>=NL("First","Item Attribute Value Mapping","Item Attribute Value ID","No.",$C896,"Item Attribute Value ID","11|9|10")</t>
  </si>
  <si>
    <t>=NL("First","Item Attribute Value Mapping","Item Attribute Value ID","No.",$C897,"Item Attribute Value ID","11|9|10")</t>
  </si>
  <si>
    <t>=NL("First","Item Attribute Value Mapping","Item Attribute Value ID","No.",$C898,"Item Attribute Value ID","11|9|10")</t>
  </si>
  <si>
    <t>=NL("First","Item Attribute Value Mapping","Item Attribute Value ID","No.",$C899,"Item Attribute Value ID","11|9|10")</t>
  </si>
  <si>
    <t>=NL("First","Item Attribute Value Mapping","Item Attribute Value ID","No.",$C900,"Item Attribute Value ID","11|9|10")</t>
  </si>
  <si>
    <t>=NL("First","Item Attribute Value Mapping","Item Attribute Value ID","No.",$C901,"Item Attribute Value ID","11|9|10")</t>
  </si>
  <si>
    <t>=NL("First","Item Attribute Value Mapping","Item Attribute Value ID","No.",$C902,"Item Attribute Value ID","11|9|10")</t>
  </si>
  <si>
    <t>=NL("First","Item Attribute Value Mapping","Item Attribute Value ID","No.",$C903,"Item Attribute Value ID","11|9|10")</t>
  </si>
  <si>
    <t>=NL("First","Item Attribute Value Mapping","Item Attribute Value ID","No.",$C904,"Item Attribute Value ID","11|9|10")</t>
  </si>
  <si>
    <t>=NL("First","Item Attribute Value Mapping","Item Attribute Value ID","No.",$C905,"Item Attribute Value ID","11|9|10")</t>
  </si>
  <si>
    <t>=NL("First","Item Attribute Value Mapping","Item Attribute Value ID","No.",$C906,"Item Attribute Value ID","11|9|10")</t>
  </si>
  <si>
    <t>=NL("First","Item Attribute Value Mapping","Item Attribute Value ID","No.",$C907,"Item Attribute Value ID","11|9|10")</t>
  </si>
  <si>
    <t>=NL("First","Item Attribute Value Mapping","Item Attribute Value ID","No.",$C908,"Item Attribute Value ID","11|9|10")</t>
  </si>
  <si>
    <t>=NL("First","Item Attribute Value Mapping","Item Attribute Value ID","No.",$C909,"Item Attribute Value ID","11|9|10")</t>
  </si>
  <si>
    <t>=NL("First","Item Attribute Value Mapping","Item Attribute Value ID","No.",$C910,"Item Attribute Value ID","11|9|10")</t>
  </si>
  <si>
    <t>=NL("First","Item Attribute Value Mapping","Item Attribute Value ID","No.",$C911,"Item Attribute Value ID","11|9|10")</t>
  </si>
  <si>
    <t>=NL("First","Item Attribute Value Mapping","Item Attribute Value ID","No.",$C912,"Item Attribute Value ID","11|9|10")</t>
  </si>
  <si>
    <t>=NL("First","Item Attribute Value Mapping","Item Attribute Value ID","No.",$C913,"Item Attribute Value ID","11|9|10")</t>
  </si>
  <si>
    <t>=NL("First","Item Attribute Value Mapping","Item Attribute Value ID","No.",$C914,"Item Attribute Value ID","11|9|10")</t>
  </si>
  <si>
    <t>=NL("First","Item Attribute Value Mapping","Item Attribute Value ID","No.",$C915,"Item Attribute Value ID","11|9|10")</t>
  </si>
  <si>
    <t>=NL("First","Item Attribute Value Mapping","Item Attribute Value ID","No.",$C916,"Item Attribute Value ID","11|9|10")</t>
  </si>
  <si>
    <t>=NL("First","Item Attribute Value Mapping","Item Attribute Value ID","No.",$C917,"Item Attribute Value ID","11|9|10")</t>
  </si>
  <si>
    <t>=NL("First","Item Attribute Value Mapping","Item Attribute Value ID","No.",$C918,"Item Attribute Value ID","11|9|10")</t>
  </si>
  <si>
    <t>=NL("First","Item Attribute Value Mapping","Item Attribute Value ID","No.",$C919,"Item Attribute Value ID","11|9|10")</t>
  </si>
  <si>
    <t>=NL("First","Item Attribute Value Mapping","Item Attribute Value ID","No.",$C920,"Item Attribute Value ID","11|9|10")</t>
  </si>
  <si>
    <t>=NL("First","Item Attribute Value Mapping","Item Attribute Value ID","No.",$C921,"Item Attribute Value ID","11|9|10")</t>
  </si>
  <si>
    <t>=NL("First","Item Attribute Value Mapping","Item Attribute Value ID","No.",$C922,"Item Attribute Value ID","11|9|10")</t>
  </si>
  <si>
    <t>=NL("First","Item Attribute Value Mapping","Item Attribute Value ID","No.",$C923,"Item Attribute Value ID","11|9|10")</t>
  </si>
  <si>
    <t>=NL("First","Item Attribute Value Mapping","Item Attribute Value ID","No.",$C924,"Item Attribute Value ID","11|9|10")</t>
  </si>
  <si>
    <t>=NL("First","Item Attribute Value Mapping","Item Attribute Value ID","No.",$C925,"Item Attribute Value ID","11|9|10")</t>
  </si>
  <si>
    <t>=NL("First","Item Attribute Value Mapping","Item Attribute Value ID","No.",$C926,"Item Attribute Value ID","11|9|10")</t>
  </si>
  <si>
    <t>=NL("First","Item Attribute Value Mapping","Item Attribute Value ID","No.",$C927,"Item Attribute Value ID","11|9|10")</t>
  </si>
  <si>
    <t>=NL("First","Item Attribute Value Mapping","Item Attribute Value ID","No.",$C928,"Item Attribute Value ID","11|9|10")</t>
  </si>
  <si>
    <t>=NL("First","Item Attribute Value Mapping","Item Attribute Value ID","No.",$C929,"Item Attribute Value ID","11|9|10")</t>
  </si>
  <si>
    <t>=NL("First","Item Attribute Value Mapping","Item Attribute Value ID","No.",$C930,"Item Attribute Value ID","11|9|10")</t>
  </si>
  <si>
    <t>=NL("First","Item Attribute Value Mapping","Item Attribute Value ID","No.",$C931,"Item Attribute Value ID","11|9|10")</t>
  </si>
  <si>
    <t>=NL("First","Item Attribute Value Mapping","Item Attribute Value ID","No.",$C932,"Item Attribute Value ID","11|9|10")</t>
  </si>
  <si>
    <t>=NL("First","Item Attribute Value Mapping","Item Attribute Value ID","No.",$C933,"Item Attribute Value ID","11|9|10")</t>
  </si>
  <si>
    <t>=NL("First","Item Attribute Value Mapping","Item Attribute Value ID","No.",$C934,"Item Attribute Value ID","11|9|10")</t>
  </si>
  <si>
    <t>=NL("First","Item Attribute Value Mapping","Item Attribute Value ID","No.",$C935,"Item Attribute Value ID","11|9|10")</t>
  </si>
  <si>
    <t>=NL("First","Item Attribute Value Mapping","Item Attribute Value ID","No.",$C936,"Item Attribute Value ID","11|9|10")</t>
  </si>
  <si>
    <t>=NL("First","Item Attribute Value Mapping","Item Attribute Value ID","No.",$C937,"Item Attribute Value ID","11|9|10")</t>
  </si>
  <si>
    <t>=NL("First","Item Attribute Value Mapping","Item Attribute Value ID","No.",$C938,"Item Attribute Value ID","11|9|10")</t>
  </si>
  <si>
    <t>=NL("First","Item Attribute Value Mapping","Item Attribute Value ID","No.",$C939,"Item Attribute Value ID","11|9|10")</t>
  </si>
  <si>
    <t>=NL("First","Item Attribute Value Mapping","Item Attribute Value ID","No.",$C940,"Item Attribute Value ID","11|9|10")</t>
  </si>
  <si>
    <t>=NL("First","Item Attribute Value Mapping","Item Attribute Value ID","No.",$C941,"Item Attribute Value ID","11|9|10")</t>
  </si>
  <si>
    <t>=NL("First","Item Attribute Value Mapping","Item Attribute Value ID","No.",$C942,"Item Attribute Value ID","11|9|10")</t>
  </si>
  <si>
    <t>=NL("First","Item Attribute Value Mapping","Item Attribute Value ID","No.",$C943,"Item Attribute Value ID","11|9|10")</t>
  </si>
  <si>
    <t>=NL("First","Item Attribute Value Mapping","Item Attribute Value ID","No.",$C944,"Item Attribute Value ID","11|9|10")</t>
  </si>
  <si>
    <t>=NL("First","Item Attribute Value Mapping","Item Attribute Value ID","No.",$C945,"Item Attribute Value ID","11|9|10")</t>
  </si>
  <si>
    <t>=NL("First","Item Attribute Value Mapping","Item Attribute Value ID","No.",$C946,"Item Attribute Value ID","11|9|10")</t>
  </si>
  <si>
    <t>=NL("First","Item Attribute Value Mapping","Item Attribute Value ID","No.",$C947,"Item Attribute Value ID","11|9|10")</t>
  </si>
  <si>
    <t>=NL("First","Item Attribute Value Mapping","Item Attribute Value ID","No.",$C948,"Item Attribute Value ID","11|9|10")</t>
  </si>
  <si>
    <t>=NL("First","Item Attribute Value Mapping","Item Attribute Value ID","No.",$C949,"Item Attribute Value ID","11|9|10")</t>
  </si>
  <si>
    <t>=NL("First","Item Attribute Value Mapping","Item Attribute Value ID","No.",$C950,"Item Attribute Value ID","11|9|10")</t>
  </si>
  <si>
    <t>=NL("First","Item Attribute Value Mapping","Item Attribute Value ID","No.",$C951,"Item Attribute Value ID","11|9|10")</t>
  </si>
  <si>
    <t>=NL("First","Item Attribute Value Mapping","Item Attribute Value ID","No.",$C952,"Item Attribute Value ID","11|9|10")</t>
  </si>
  <si>
    <t>=NL("First","Item Attribute Value Mapping","Item Attribute Value ID","No.",$C953,"Item Attribute Value ID","11|9|10")</t>
  </si>
  <si>
    <t>=NL("First","Item Attribute Value Mapping","Item Attribute Value ID","No.",$C954,"Item Attribute Value ID","11|9|10")</t>
  </si>
  <si>
    <t>=NL("First","Item Attribute Value Mapping","Item Attribute Value ID","No.",$C955,"Item Attribute Value ID","11|9|10")</t>
  </si>
  <si>
    <t>=NL("First","Item Attribute Value Mapping","Item Attribute Value ID","No.",$C956,"Item Attribute Value ID","11|9|10")</t>
  </si>
  <si>
    <t>=NL("First","Item Attribute Value Mapping","Item Attribute Value ID","No.",$C957,"Item Attribute Value ID","11|9|10")</t>
  </si>
  <si>
    <t>=NL("First","Item Attribute Value Mapping","Item Attribute Value ID","No.",$C958,"Item Attribute Value ID","11|9|10")</t>
  </si>
  <si>
    <t>=NL("First","Item Attribute Value Mapping","Item Attribute Value ID","No.",$C959,"Item Attribute Value ID","11|9|10")</t>
  </si>
  <si>
    <t>=NL("First","Item Attribute Value Mapping","Item Attribute Value ID","No.",$C960,"Item Attribute Value ID","11|9|10")</t>
  </si>
  <si>
    <t>=NL("First","Item Attribute Value Mapping","Item Attribute Value ID","No.",$C961,"Item Attribute Value ID","11|9|10")</t>
  </si>
  <si>
    <t>=NL("First","Item Attribute Value Mapping","Item Attribute Value ID","No.",$C962,"Item Attribute Value ID","11|9|10")</t>
  </si>
  <si>
    <t>=NL("First","Item Attribute Value Mapping","Item Attribute Value ID","No.",$C963,"Item Attribute Value ID","11|9|10")</t>
  </si>
  <si>
    <t>=NL("First","Item Attribute Value Mapping","Item Attribute Value ID","No.",$C964,"Item Attribute Value ID","11|9|10")</t>
  </si>
  <si>
    <t>=NL("First","Item Attribute Value Mapping","Item Attribute Value ID","No.",$C965,"Item Attribute Value ID","11|9|10")</t>
  </si>
  <si>
    <t>=NL("First","Item Attribute Value Mapping","Item Attribute Value ID","No.",$C966,"Item Attribute Value ID","11|9|10")</t>
  </si>
  <si>
    <t>=NL("First","Item Attribute Value Mapping","Item Attribute Value ID","No.",$C967,"Item Attribute Value ID","11|9|10")</t>
  </si>
  <si>
    <t>=NL("First","Item Attribute Value Mapping","Item Attribute Value ID","No.",$C968,"Item Attribute Value ID","11|9|10")</t>
  </si>
  <si>
    <t>=NL("First","Item Attribute Value Mapping","Item Attribute Value ID","No.",$C969,"Item Attribute Value ID","11|9|10")</t>
  </si>
  <si>
    <t>=NL("First","Item Attribute Value Mapping","Item Attribute Value ID","No.",$C970,"Item Attribute Value ID","11|9|10")</t>
  </si>
  <si>
    <t>=NL("First","Item Attribute Value Mapping","Item Attribute Value ID","No.",$C971,"Item Attribute Value ID","11|9|10")</t>
  </si>
  <si>
    <t>=NL("First","Item Attribute Value Mapping","Item Attribute Value ID","No.",$C972,"Item Attribute Value ID","11|9|10")</t>
  </si>
  <si>
    <t>=NL("First","Item Attribute Value Mapping","Item Attribute Value ID","No.",$C973,"Item Attribute Value ID","11|9|10")</t>
  </si>
  <si>
    <t>=NL("First","Item Attribute Value Mapping","Item Attribute Value ID","No.",$C974,"Item Attribute Value ID","11|9|10")</t>
  </si>
  <si>
    <t>=NL("First","Item Attribute Value Mapping","Item Attribute Value ID","No.",$C975,"Item Attribute Value ID","11|9|10")</t>
  </si>
  <si>
    <t>=NL("First","Item Attribute Value Mapping","Item Attribute Value ID","No.",$C976,"Item Attribute Value ID","11|9|10")</t>
  </si>
  <si>
    <t>=NL("First","Item Attribute Value Mapping","Item Attribute Value ID","No.",$C977,"Item Attribute Value ID","11|9|10")</t>
  </si>
  <si>
    <t>=NL("First","Item Attribute Value Mapping","Item Attribute Value ID","No.",$C978,"Item Attribute Value ID","11|9|10")</t>
  </si>
  <si>
    <t>=NL("First","Item Attribute Value Mapping","Item Attribute Value ID","No.",$C979,"Item Attribute Value ID","11|9|10")</t>
  </si>
  <si>
    <t>=NL("First","Item Attribute Value Mapping","Item Attribute Value ID","No.",$C980,"Item Attribute Value ID","11|9|10")</t>
  </si>
  <si>
    <t>=NL("First","Item Attribute Value Mapping","Item Attribute Value ID","No.",$C981,"Item Attribute Value ID","11|9|10")</t>
  </si>
  <si>
    <t>=NL("First","Item Attribute Value Mapping","Item Attribute Value ID","No.",$C982,"Item Attribute Value ID","11|9|10")</t>
  </si>
  <si>
    <t>=NL("First","Item Attribute Value Mapping","Item Attribute Value ID","No.",$C983,"Item Attribute Value ID","11|9|10")</t>
  </si>
  <si>
    <t>=NL("First","Item Attribute Value Mapping","Item Attribute Value ID","No.",$C984,"Item Attribute Value ID","11|9|10")</t>
  </si>
  <si>
    <t>=NL("First","Item Attribute Value Mapping","Item Attribute Value ID","No.",$C985,"Item Attribute Value ID","11|9|10")</t>
  </si>
  <si>
    <t>=NL("First","Item Attribute Value Mapping","Item Attribute Value ID","No.",$C986,"Item Attribute Value ID","11|9|10")</t>
  </si>
  <si>
    <t>=NL("First","Item Attribute Value Mapping","Item Attribute Value ID","No.",$C987,"Item Attribute Value ID","11|9|10")</t>
  </si>
  <si>
    <t>=NL("First","Item Attribute Value Mapping","Item Attribute Value ID","No.",$C988,"Item Attribute Value ID","11|9|10")</t>
  </si>
  <si>
    <t>=NL("First","Item Attribute Value Mapping","Item Attribute Value ID","No.",$C989,"Item Attribute Value ID","11|9|10")</t>
  </si>
  <si>
    <t>=NL("First","Item Attribute Value Mapping","Item Attribute Value ID","No.",$C990,"Item Attribute Value ID","11|9|10")</t>
  </si>
  <si>
    <t>=NL("First","Item Attribute Value Mapping","Item Attribute Value ID","No.",$C991,"Item Attribute Value ID","11|9|10")</t>
  </si>
  <si>
    <t>=NL("First","Item Attribute Value Mapping","Item Attribute Value ID","No.",$C992,"Item Attribute Value ID","11|9|10")</t>
  </si>
  <si>
    <t>=NL("First","Item Attribute Value Mapping","Item Attribute Value ID","No.",$C993,"Item Attribute Value ID","11|9|10")</t>
  </si>
  <si>
    <t>=NL("First","Item Attribute Value Mapping","Item Attribute Value ID","No.",$C994,"Item Attribute Value ID","11|9|10")</t>
  </si>
  <si>
    <t>=NL("First","Item Attribute Value Mapping","Item Attribute Value ID","No.",$C995,"Item Attribute Value ID","11|9|10")</t>
  </si>
  <si>
    <t>=NL("First","Item Attribute Value Mapping","Item Attribute Value ID","No.",$C996,"Item Attribute Value ID","11|9|10")</t>
  </si>
  <si>
    <t>=NL("First","Item Attribute Value Mapping","Item Attribute Value ID","No.",$C997,"Item Attribute Value ID","11|9|10")</t>
  </si>
  <si>
    <t>=NL("First","Item Attribute Value Mapping","Item Attribute Value ID","No.",$C998,"Item Attribute Value ID","11|9|10")</t>
  </si>
  <si>
    <t>=NL("First","Item Attribute Value Mapping","Item Attribute Value ID","No.",$C999,"Item Attribute Value ID","11|9|10")</t>
  </si>
  <si>
    <t>=NL("First","Item Attribute Value Mapping","Item Attribute Value ID","No.",$C1000,"Item Attribute Value ID","11|9|10")</t>
  </si>
  <si>
    <t>=NL("First","Item Attribute Value Mapping","Item Attribute Value ID","No.",$C1001,"Item Attribute Value ID","11|9|10")</t>
  </si>
  <si>
    <t>=NL("First","Item Attribute Value Mapping","Item Attribute Value ID","No.",$C1002,"Item Attribute Value ID","11|9|10")</t>
  </si>
  <si>
    <t>=NL("First","Item Attribute Value Mapping","Item Attribute Value ID","No.",$C1003,"Item Attribute Value ID","11|9|10")</t>
  </si>
  <si>
    <t>=NL("First","Item Attribute Value Mapping","Item Attribute Value ID","No.",$C1004,"Item Attribute Value ID","11|9|10")</t>
  </si>
  <si>
    <t>=NL("First","Item Attribute Value Mapping","Item Attribute Value ID","No.",$C1005,"Item Attribute Value ID","11|9|10")</t>
  </si>
  <si>
    <t>=NL("First","Item Attribute Value Mapping","Item Attribute Value ID","No.",$C1006,"Item Attribute Value ID","11|9|10")</t>
  </si>
  <si>
    <t>=NL("First","Item Attribute Value Mapping","Item Attribute Value ID","No.",$C1007,"Item Attribute Value ID","11|9|10")</t>
  </si>
  <si>
    <t>=NL("First","Item Attribute Value Mapping","Item Attribute Value ID","No.",$C1008,"Item Attribute Value ID","11|9|10")</t>
  </si>
  <si>
    <t>=NL("First","Item Attribute Value Mapping","Item Attribute Value ID","No.",$C1009,"Item Attribute Value ID","11|9|10")</t>
  </si>
  <si>
    <t>=NL("First","Item Attribute Value Mapping","Item Attribute Value ID","No.",$C1010,"Item Attribute Value ID","11|9|10")</t>
  </si>
  <si>
    <t>=NL("First","Item Attribute Value Mapping","Item Attribute Value ID","No.",$C1011,"Item Attribute Value ID","11|9|10")</t>
  </si>
  <si>
    <t>=NL("First","Item Attribute Value Mapping","Item Attribute Value ID","No.",$C1012,"Item Attribute Value ID","11|9|10")</t>
  </si>
  <si>
    <t>=NL("First","Item Attribute Value Mapping","Item Attribute Value ID","No.",$C1013,"Item Attribute Value ID","11|9|10")</t>
  </si>
  <si>
    <t>=NL("First","Item Attribute Value Mapping","Item Attribute Value ID","No.",$C1014,"Item Attribute Value ID","11|9|10")</t>
  </si>
  <si>
    <t>=NL("First","Item Attribute Value Mapping","Item Attribute Value ID","No.",$C1015,"Item Attribute Value ID","11|9|10")</t>
  </si>
  <si>
    <t>=NL("First","Item Attribute Value Mapping","Item Attribute Value ID","No.",$C1016,"Item Attribute Value ID","11|9|10")</t>
  </si>
  <si>
    <t>=NL("First","Item Attribute Value Mapping","Item Attribute Value ID","No.",$C1017,"Item Attribute Value ID","11|9|10")</t>
  </si>
  <si>
    <t>=NL("First","Item Attribute Value Mapping","Item Attribute Value ID","No.",$C1018,"Item Attribute Value ID","11|9|10")</t>
  </si>
  <si>
    <t>=NL("First","Item Attribute Value Mapping","Item Attribute Value ID","No.",$C1019,"Item Attribute Value ID","11|9|10")</t>
  </si>
  <si>
    <t>=NL("First","Item Attribute Value Mapping","Item Attribute Value ID","No.",$C1020,"Item Attribute Value ID","11|9|10")</t>
  </si>
  <si>
    <t>=NL("First","Item Attribute Value Mapping","Item Attribute Value ID","No.",$C1021,"Item Attribute Value ID","11|9|10")</t>
  </si>
  <si>
    <t>=NL("First","Item Attribute Value Mapping","Item Attribute Value ID","No.",$C1022,"Item Attribute Value ID","11|9|10")</t>
  </si>
  <si>
    <t>=NL("First","Item Attribute Value Mapping","Item Attribute Value ID","No.",$C1023,"Item Attribute Value ID","11|9|10")</t>
  </si>
  <si>
    <t>=NL("First","Item Attribute Value Mapping","Item Attribute Value ID","No.",$C1024,"Item Attribute Value ID","11|9|10")</t>
  </si>
  <si>
    <t>=NL("First","Item Attribute Value Mapping","Item Attribute Value ID","No.",$C1025,"Item Attribute Value ID","11|9|10")</t>
  </si>
  <si>
    <t>=NL("First","Item Attribute Value Mapping","Item Attribute Value ID","No.",$C1026,"Item Attribute Value ID","11|9|10")</t>
  </si>
  <si>
    <t>=NL("First","Item Attribute Value Mapping","Item Attribute Value ID","No.",$C1027,"Item Attribute Value ID","11|9|10")</t>
  </si>
  <si>
    <t>=NL("First","Item Attribute Value Mapping","Item Attribute Value ID","No.",$C1028,"Item Attribute Value ID","11|9|10")</t>
  </si>
  <si>
    <t>=NL("First","Item Attribute Value Mapping","Item Attribute Value ID","No.",$C1029,"Item Attribute Value ID","11|9|10")</t>
  </si>
  <si>
    <t>=NL("First","Item Attribute Value Mapping","Item Attribute Value ID","No.",$C1030,"Item Attribute Value ID","11|9|10")</t>
  </si>
  <si>
    <t>=NL("First","Item Attribute Value Mapping","Item Attribute Value ID","No.",$C1031,"Item Attribute Value ID","11|9|10")</t>
  </si>
  <si>
    <t>=NL("First","Item Attribute Value Mapping","Item Attribute Value ID","No.",$C1032,"Item Attribute Value ID","11|9|10")</t>
  </si>
  <si>
    <t>=NL("First","Item Attribute Value Mapping","Item Attribute Value ID","No.",$C1033,"Item Attribute Value ID","11|9|10")</t>
  </si>
  <si>
    <t>=NL("First","Item Attribute Value Mapping","Item Attribute Value ID","No.",$C1034,"Item Attribute Value ID","11|9|10")</t>
  </si>
  <si>
    <t>=NL("First","Item Attribute Value Mapping","Item Attribute Value ID","No.",$C1035,"Item Attribute Value ID","11|9|10")</t>
  </si>
  <si>
    <t>=NL("First","Item Attribute Value Mapping","Item Attribute Value ID","No.",$C1036,"Item Attribute Value ID","11|9|10")</t>
  </si>
  <si>
    <t>=NL("First","Item Attribute Value Mapping","Item Attribute Value ID","No.",$C1037,"Item Attribute Value ID","11|9|10")</t>
  </si>
  <si>
    <t>=NL("First","Item Attribute Value Mapping","Item Attribute Value ID","No.",$C1038,"Item Attribute Value ID","11|9|10")</t>
  </si>
  <si>
    <t>=NL("First","Item Attribute Value Mapping","Item Attribute Value ID","No.",$C1039,"Item Attribute Value ID","11|9|10")</t>
  </si>
  <si>
    <t>=NL("First","Item Attribute Value Mapping","Item Attribute Value ID","No.",$C1040,"Item Attribute Value ID","11|9|10")</t>
  </si>
  <si>
    <t>=NL("First","Item Attribute Value Mapping","Item Attribute Value ID","No.",$C1041,"Item Attribute Value ID","11|9|10")</t>
  </si>
  <si>
    <t>=NL("First","Item Attribute Value Mapping","Item Attribute Value ID","No.",$C1042,"Item Attribute Value ID","11|9|10")</t>
  </si>
  <si>
    <t>=NL("First","Item Attribute Value Mapping","Item Attribute Value ID","No.",$C1043,"Item Attribute Value ID","11|9|10")</t>
  </si>
  <si>
    <t>=NL("First","Item Attribute Value Mapping","Item Attribute Value ID","No.",$C1044,"Item Attribute Value ID","11|9|10")</t>
  </si>
  <si>
    <t>=NL("First","Item Attribute Value Mapping","Item Attribute Value ID","No.",$C1045,"Item Attribute Value ID","11|9|10")</t>
  </si>
  <si>
    <t>=NL("First","Item Attribute Value Mapping","Item Attribute Value ID","No.",$C1046,"Item Attribute Value ID","11|9|10")</t>
  </si>
  <si>
    <t>=NL("First","Item Attribute Value Mapping","Item Attribute Value ID","No.",$C1047,"Item Attribute Value ID","11|9|10")</t>
  </si>
  <si>
    <t>=NL("First","Item Attribute Value Mapping","Item Attribute Value ID","No.",$C1048,"Item Attribute Value ID","11|9|10")</t>
  </si>
  <si>
    <t>=NL("First","Item Attribute Value Mapping","Item Attribute Value ID","No.",$C1049,"Item Attribute Value ID","11|9|10")</t>
  </si>
  <si>
    <t>=NL("First","Item Attribute Value Mapping","Item Attribute Value ID","No.",$C1050,"Item Attribute Value ID","11|9|10")</t>
  </si>
  <si>
    <t>=NL("First","Item Attribute Value Mapping","Item Attribute Value ID","No.",$C1051,"Item Attribute Value ID","11|9|10")</t>
  </si>
  <si>
    <t>=NL("First","Item Attribute Value Mapping","Item Attribute Value ID","No.",$C1052,"Item Attribute Value ID","11|9|10")</t>
  </si>
  <si>
    <t>=NL("First","Item Attribute Value Mapping","Item Attribute Value ID","No.",$C1053,"Item Attribute Value ID","11|9|10")</t>
  </si>
  <si>
    <t>=NL("First","Item Attribute Value Mapping","Item Attribute Value ID","No.",$C1054,"Item Attribute Value ID","11|9|10")</t>
  </si>
  <si>
    <t>=NL("First","Item Attribute Value Mapping","Item Attribute Value ID","No.",$C1055,"Item Attribute Value ID","11|9|10")</t>
  </si>
  <si>
    <t>=NL("First","Item Attribute Value Mapping","Item Attribute Value ID","No.",$C1056,"Item Attribute Value ID","11|9|10")</t>
  </si>
  <si>
    <t>=NL("First","Item Attribute Value Mapping","Item Attribute Value ID","No.",$C1057,"Item Attribute Value ID","11|9|10")</t>
  </si>
  <si>
    <t>=NL("First","Item Attribute Value Mapping","Item Attribute Value ID","No.",$C1058,"Item Attribute Value ID","11|9|10")</t>
  </si>
  <si>
    <t>=NL("First","Item Attribute Value Mapping","Item Attribute Value ID","No.",$C1059,"Item Attribute Value ID","11|9|10")</t>
  </si>
  <si>
    <t>=NL("First","Item Attribute Value Mapping","Item Attribute Value ID","No.",$C1060,"Item Attribute Value ID","11|9|10")</t>
  </si>
  <si>
    <t>=NL("First","Item Attribute Value Mapping","Item Attribute Value ID","No.",$C1061,"Item Attribute Value ID","11|9|10")</t>
  </si>
  <si>
    <t>=NL("First","Item Attribute Value Mapping","Item Attribute Value ID","No.",$C1062,"Item Attribute Value ID","11|9|10")</t>
  </si>
  <si>
    <t>=NL("First","Item Attribute Value Mapping","Item Attribute Value ID","No.",$C1063,"Item Attribute Value ID","11|9|10")</t>
  </si>
  <si>
    <t>=NL("First","Item Attribute Value Mapping","Item Attribute Value ID","No.",$C1064,"Item Attribute Value ID","11|9|10")</t>
  </si>
  <si>
    <t>=NL("First","Item Attribute Value Mapping","Item Attribute Value ID","No.",$C1065,"Item Attribute Value ID","11|9|10")</t>
  </si>
  <si>
    <t>=NL("First","Item Attribute Value Mapping","Item Attribute Value ID","No.",$C1066,"Item Attribute Value ID","11|9|10")</t>
  </si>
  <si>
    <t>=NL("First","Item Attribute Value Mapping","Item Attribute Value ID","No.",$C1067,"Item Attribute Value ID","11|9|10")</t>
  </si>
  <si>
    <t>=NL("First","Item Attribute Value Mapping","Item Attribute Value ID","No.",$C1068,"Item Attribute Value ID","11|9|10")</t>
  </si>
  <si>
    <t>=NL("First","Item Attribute Value Mapping","Item Attribute Value ID","No.",$C1069,"Item Attribute Value ID","11|9|10")</t>
  </si>
  <si>
    <t>=NL("First","Item Attribute Value Mapping","Item Attribute Value ID","No.",$C1070,"Item Attribute Value ID","11|9|10")</t>
  </si>
  <si>
    <t>=NL("First","Item Attribute Value Mapping","Item Attribute Value ID","No.",$C1071,"Item Attribute Value ID","11|9|10")</t>
  </si>
  <si>
    <t>=NL("First","Item Attribute Value Mapping","Item Attribute Value ID","No.",$C1072,"Item Attribute Value ID","11|9|10")</t>
  </si>
  <si>
    <t>=NL("First","Item Attribute Value Mapping","Item Attribute Value ID","No.",$C1073,"Item Attribute Value ID","11|9|10")</t>
  </si>
  <si>
    <t>=NL("First","Item Attribute Value Mapping","Item Attribute Value ID","No.",$C1074,"Item Attribute Value ID","11|9|10")</t>
  </si>
  <si>
    <t>=NL("First","Item Attribute Value Mapping","Item Attribute Value ID","No.",$C1075,"Item Attribute Value ID","11|9|10")</t>
  </si>
  <si>
    <t>=NL("First","Item Attribute Value Mapping","Item Attribute Value ID","No.",$C1076,"Item Attribute Value ID","11|9|10")</t>
  </si>
  <si>
    <t>=NL("First","Item Attribute Value Mapping","Item Attribute Value ID","No.",$C1077,"Item Attribute Value ID","11|9|10")</t>
  </si>
  <si>
    <t>=NL("First","Item Attribute Value Mapping","Item Attribute Value ID","No.",$C1078,"Item Attribute Value ID","11|9|10")</t>
  </si>
  <si>
    <t>=NL("First","Item Attribute Value Mapping","Item Attribute Value ID","No.",$C1079,"Item Attribute Value ID","11|9|10")</t>
  </si>
  <si>
    <t>=NL("First","Item Attribute Value Mapping","Item Attribute Value ID","No.",$C1080,"Item Attribute Value ID","11|9|10")</t>
  </si>
  <si>
    <t>=NL("First","Item Attribute Value Mapping","Item Attribute Value ID","No.",$C1081,"Item Attribute Value ID","11|9|10")</t>
  </si>
  <si>
    <t>=NL("First","Item Attribute Value Mapping","Item Attribute Value ID","No.",$C1082,"Item Attribute Value ID","11|9|10")</t>
  </si>
  <si>
    <t>=NL("First","Item Attribute Value Mapping","Item Attribute Value ID","No.",$C1083,"Item Attribute Value ID","11|9|10")</t>
  </si>
  <si>
    <t>=NL("First","Item Attribute Value Mapping","Item Attribute Value ID","No.",$C1084,"Item Attribute Value ID","11|9|10")</t>
  </si>
  <si>
    <t>=NL("First","Item Attribute Value Mapping","Item Attribute Value ID","No.",$C1085,"Item Attribute Value ID","11|9|10")</t>
  </si>
  <si>
    <t>=NL("First","Item Attribute Value Mapping","Item Attribute Value ID","No.",$C1086,"Item Attribute Value ID","11|9|10")</t>
  </si>
  <si>
    <t>=NL("First","Item Attribute Value Mapping","Item Attribute Value ID","No.",$C1087,"Item Attribute Value ID","11|9|10")</t>
  </si>
  <si>
    <t>=NL("First","Item Attribute Value Mapping","Item Attribute Value ID","No.",$C1088,"Item Attribute Value ID","11|9|10")</t>
  </si>
  <si>
    <t>=NL("First","Item Attribute Value Mapping","Item Attribute Value ID","No.",$C1089,"Item Attribute Value ID","11|9|10")</t>
  </si>
  <si>
    <t>=NL("First","Item Attribute Value Mapping","Item Attribute Value ID","No.",$C1090,"Item Attribute Value ID","11|9|10")</t>
  </si>
  <si>
    <t>=NL("First","Item Attribute Value Mapping","Item Attribute Value ID","No.",$C1091,"Item Attribute Value ID","11|9|10")</t>
  </si>
  <si>
    <t>=NL("First","Item Attribute Value Mapping","Item Attribute Value ID","No.",$C1092,"Item Attribute Value ID","11|9|10")</t>
  </si>
  <si>
    <t>=NL("First","Item Attribute Value Mapping","Item Attribute Value ID","No.",$C1093,"Item Attribute Value ID","11|9|10")</t>
  </si>
  <si>
    <t>=NL("First","Item Attribute Value Mapping","Item Attribute Value ID","No.",$C1094,"Item Attribute Value ID","11|9|10")</t>
  </si>
  <si>
    <t>=NL("First","Item Attribute Value Mapping","Item Attribute Value ID","No.",$C1095,"Item Attribute Value ID","11|9|10")</t>
  </si>
  <si>
    <t>=NL("First","Item Attribute Value Mapping","Item Attribute Value ID","No.",$C1096,"Item Attribute Value ID","11|9|10")</t>
  </si>
  <si>
    <t>=NL("First","Item Attribute Value Mapping","Item Attribute Value ID","No.",$C1097,"Item Attribute Value ID","11|9|10")</t>
  </si>
  <si>
    <t>=NL("First","Item Attribute Value Mapping","Item Attribute Value ID","No.",$C1098,"Item Attribute Value ID","11|9|10")</t>
  </si>
  <si>
    <t>=NL("First","Item Attribute Value Mapping","Item Attribute Value ID","No.",$C1099,"Item Attribute Value ID","11|9|10")</t>
  </si>
  <si>
    <t>=NL("First","Item Attribute Value Mapping","Item Attribute Value ID","No.",$C1100,"Item Attribute Value ID","11|9|10")</t>
  </si>
  <si>
    <t>=NL("First","Item Attribute Value Mapping","Item Attribute Value ID","No.",$C1101,"Item Attribute Value ID","11|9|10")</t>
  </si>
  <si>
    <t>=NL("First","Item Attribute Value Mapping","Item Attribute Value ID","No.",$C1102,"Item Attribute Value ID","11|9|10")</t>
  </si>
  <si>
    <t>=NL("First","Item Attribute Value Mapping","Item Attribute Value ID","No.",$C1103,"Item Attribute Value ID","11|9|10")</t>
  </si>
  <si>
    <t>=NL("First","Item Attribute Value Mapping","Item Attribute Value ID","No.",$C1104,"Item Attribute Value ID","11|9|10")</t>
  </si>
  <si>
    <t>=NL("First","Item Attribute Value Mapping","Item Attribute Value ID","No.",$C1105,"Item Attribute Value ID","11|9|10")</t>
  </si>
  <si>
    <t>=NL("First","Item Attribute Value Mapping","Item Attribute Value ID","No.",$C1106,"Item Attribute Value ID","11|9|10")</t>
  </si>
  <si>
    <t>=NL("First","Item Attribute Value Mapping","Item Attribute Value ID","No.",$C1107,"Item Attribute Value ID","11|9|10")</t>
  </si>
  <si>
    <t>=NL("First","Item Attribute Value Mapping","Item Attribute Value ID","No.",$C1108,"Item Attribute Value ID","11|9|10")</t>
  </si>
  <si>
    <t>=NL("First","Item Attribute Value Mapping","Item Attribute Value ID","No.",$C1109,"Item Attribute Value ID","11|9|10")</t>
  </si>
  <si>
    <t>=NL("First","Item Attribute Value Mapping","Item Attribute Value ID","No.",$C1110,"Item Attribute Value ID","11|9|10")</t>
  </si>
  <si>
    <t>=NL("First","Item Attribute Value Mapping","Item Attribute Value ID","No.",$C1111,"Item Attribute Value ID","11|9|10")</t>
  </si>
  <si>
    <t>=NL("First","Item Attribute Value Mapping","Item Attribute Value ID","No.",$C1112,"Item Attribute Value ID","11|9|10")</t>
  </si>
  <si>
    <t>=NL("First","Item Attribute Value Mapping","Item Attribute Value ID","No.",$C1113,"Item Attribute Value ID","11|9|10")</t>
  </si>
  <si>
    <t>=NL("First","Item Attribute Value Mapping","Item Attribute Value ID","No.",$C1114,"Item Attribute Value ID","11|9|10")</t>
  </si>
  <si>
    <t>=NL("First","Item Attribute Value Mapping","Item Attribute Value ID","No.",$C1115,"Item Attribute Value ID","11|9|10")</t>
  </si>
  <si>
    <t>=NL("First","Item Attribute Value Mapping","Item Attribute Value ID","No.",$C1116,"Item Attribute Value ID","11|9|10")</t>
  </si>
  <si>
    <t>=NL("First","Item Attribute Value Mapping","Item Attribute Value ID","No.",$C1117,"Item Attribute Value ID","11|9|10")</t>
  </si>
  <si>
    <t>=NL("First","Item Attribute Value Mapping","Item Attribute Value ID","No.",$C1118,"Item Attribute Value ID","11|9|10")</t>
  </si>
  <si>
    <t>=NL("First","Item Attribute Value Mapping","Item Attribute Value ID","No.",$C1119,"Item Attribute Value ID","11|9|10")</t>
  </si>
  <si>
    <t>=NL("First","Item Attribute Value Mapping","Item Attribute Value ID","No.",$C1120,"Item Attribute Value ID","11|9|10")</t>
  </si>
  <si>
    <t>=NL("First","Item Attribute Value Mapping","Item Attribute Value ID","No.",$C1121,"Item Attribute Value ID","11|9|10")</t>
  </si>
  <si>
    <t>=NL("First","Item Attribute Value Mapping","Item Attribute Value ID","No.",$C1122,"Item Attribute Value ID","11|9|10")</t>
  </si>
  <si>
    <t>=NL("First","Item Attribute Value Mapping","Item Attribute Value ID","No.",$C1123,"Item Attribute Value ID","11|9|10")</t>
  </si>
  <si>
    <t>=NL("First","Item Attribute Value Mapping","Item Attribute Value ID","No.",$C1124,"Item Attribute Value ID","11|9|10")</t>
  </si>
  <si>
    <t>=NL("First","Item Attribute Value Mapping","Item Attribute Value ID","No.",$C1125,"Item Attribute Value ID","11|9|10")</t>
  </si>
  <si>
    <t>=NL("First","Item Attribute Value Mapping","Item Attribute Value ID","No.",$C1126,"Item Attribute Value ID","11|9|10")</t>
  </si>
  <si>
    <t>=NL("First","Item Attribute Value Mapping","Item Attribute Value ID","No.",$C1127,"Item Attribute Value ID","11|9|10")</t>
  </si>
  <si>
    <t>=NL("First","Item Attribute Value Mapping","Item Attribute Value ID","No.",$C1128,"Item Attribute Value ID","11|9|10")</t>
  </si>
  <si>
    <t>=NL("First","Item Attribute Value Mapping","Item Attribute Value ID","No.",$C1129,"Item Attribute Value ID","11|9|10")</t>
  </si>
  <si>
    <t>=NL("First","Item Attribute Value Mapping","Item Attribute Value ID","No.",$C1130,"Item Attribute Value ID","11|9|10")</t>
  </si>
  <si>
    <t>=NL("First","Item Attribute Value Mapping","Item Attribute Value ID","No.",$C1131,"Item Attribute Value ID","11|9|10")</t>
  </si>
  <si>
    <t>=NL("First","Item Attribute Value Mapping","Item Attribute Value ID","No.",$C1132,"Item Attribute Value ID","11|9|10")</t>
  </si>
  <si>
    <t>=NL("First","Item Attribute Value Mapping","Item Attribute Value ID","No.",$C1133,"Item Attribute Value ID","11|9|10")</t>
  </si>
  <si>
    <t>=NL("First","Item Attribute Value Mapping","Item Attribute Value ID","No.",$C1134,"Item Attribute Value ID","11|9|10")</t>
  </si>
  <si>
    <t>=NL("First","Item Attribute Value Mapping","Item Attribute Value ID","No.",$C1135,"Item Attribute Value ID","11|9|10")</t>
  </si>
  <si>
    <t>=NL("First","Item Attribute Value Mapping","Item Attribute Value ID","No.",$C1136,"Item Attribute Value ID","11|9|10")</t>
  </si>
  <si>
    <t>=NL("First","Item Attribute Value Mapping","Item Attribute Value ID","No.",$C1137,"Item Attribute Value ID","11|9|10")</t>
  </si>
  <si>
    <t>=NL("First","Item Attribute Value Mapping","Item Attribute Value ID","No.",$C1138,"Item Attribute Value ID","11|9|10")</t>
  </si>
  <si>
    <t>=NL("First","Item Attribute Value Mapping","Item Attribute Value ID","No.",$C1139,"Item Attribute Value ID","11|9|10")</t>
  </si>
  <si>
    <t>=NL("First","Item Attribute Value Mapping","Item Attribute Value ID","No.",$C1140,"Item Attribute Value ID","11|9|10")</t>
  </si>
  <si>
    <t>=NL("First","Item Attribute Value Mapping","Item Attribute Value ID","No.",$C1141,"Item Attribute Value ID","11|9|10")</t>
  </si>
  <si>
    <t>=NL("First","Item Attribute Value Mapping","Item Attribute Value ID","No.",$C1142,"Item Attribute Value ID","11|9|10")</t>
  </si>
  <si>
    <t>=NL("First","Item Attribute Value Mapping","Item Attribute Value ID","No.",$C1143,"Item Attribute Value ID","11|9|10")</t>
  </si>
  <si>
    <t>=NL("First","Item Attribute Value Mapping","Item Attribute Value ID","No.",$C1144,"Item Attribute Value ID","11|9|10")</t>
  </si>
  <si>
    <t>=NL("First","Item Attribute Value Mapping","Item Attribute Value ID","No.",$C1145,"Item Attribute Value ID","11|9|10")</t>
  </si>
  <si>
    <t>=NL("First","Item Attribute Value Mapping","Item Attribute Value ID","No.",$C1146,"Item Attribute Value ID","11|9|10")</t>
  </si>
  <si>
    <t>=NL("First","Item Attribute Value Mapping","Item Attribute Value ID","No.",$C1147,"Item Attribute Value ID","11|9|10")</t>
  </si>
  <si>
    <t>=NL("First","Item Attribute Value Mapping","Item Attribute Value ID","No.",$C1148,"Item Attribute Value ID","11|9|10")</t>
  </si>
  <si>
    <t>=NL("First","Item Attribute Value Mapping","Item Attribute Value ID","No.",$C1149,"Item Attribute Value ID","11|9|10")</t>
  </si>
  <si>
    <t>=NL("First","Item Attribute Value Mapping","Item Attribute Value ID","No.",$C1150,"Item Attribute Value ID","11|9|10")</t>
  </si>
  <si>
    <t>=NL("First","Item Attribute Value Mapping","Item Attribute Value ID","No.",$C1151,"Item Attribute Value ID","11|9|10")</t>
  </si>
  <si>
    <t>=NL("First","Item Attribute Value Mapping","Item Attribute Value ID","No.",$C1152,"Item Attribute Value ID","11|9|10")</t>
  </si>
  <si>
    <t>=NL("First","Item Attribute Value Mapping","Item Attribute Value ID","No.",$C1153,"Item Attribute Value ID","11|9|10")</t>
  </si>
  <si>
    <t>=NL("First","Item Attribute Value Mapping","Item Attribute Value ID","No.",$C1154,"Item Attribute Value ID","11|9|10")</t>
  </si>
  <si>
    <t>=NL("First","Item Attribute Value Mapping","Item Attribute Value ID","No.",$C1155,"Item Attribute Value ID","11|9|10")</t>
  </si>
  <si>
    <t>=NL("First","Item Attribute Value Mapping","Item Attribute Value ID","No.",$C1156,"Item Attribute Value ID","11|9|10")</t>
  </si>
  <si>
    <t>=NL("First","Item Attribute Value Mapping","Item Attribute Value ID","No.",$C1157,"Item Attribute Value ID","11|9|10")</t>
  </si>
  <si>
    <t>=NL("First","Item Attribute Value Mapping","Item Attribute Value ID","No.",$C1158,"Item Attribute Value ID","11|9|10")</t>
  </si>
  <si>
    <t>=NL("First","Item Attribute Value Mapping","Item Attribute Value ID","No.",$C1159,"Item Attribute Value ID","11|9|10")</t>
  </si>
  <si>
    <t>=NL("First","Item Attribute Value Mapping","Item Attribute Value ID","No.",$C1160,"Item Attribute Value ID","11|9|10")</t>
  </si>
  <si>
    <t>=NL("First","Item Attribute Value Mapping","Item Attribute Value ID","No.",$C1161,"Item Attribute Value ID","11|9|10")</t>
  </si>
  <si>
    <t>=NL("First","Item Attribute Value Mapping","Item Attribute Value ID","No.",$C1162,"Item Attribute Value ID","11|9|10")</t>
  </si>
  <si>
    <t>=NL("First","Item Attribute Value Mapping","Item Attribute Value ID","No.",$C1163,"Item Attribute Value ID","11|9|10")</t>
  </si>
  <si>
    <t>=NL("First","Item Attribute Value Mapping","Item Attribute Value ID","No.",$C1164,"Item Attribute Value ID","11|9|10")</t>
  </si>
  <si>
    <t>=NL("First","Item Attribute Value Mapping","Item Attribute Value ID","No.",$C1165,"Item Attribute Value ID","11|9|10")</t>
  </si>
  <si>
    <t>=NL("First","Item Attribute Value Mapping","Item Attribute Value ID","No.",$C1166,"Item Attribute Value ID","11|9|10")</t>
  </si>
  <si>
    <t>=NL("First","Item Attribute Value Mapping","Item Attribute Value ID","No.",$C1167,"Item Attribute Value ID","11|9|10")</t>
  </si>
  <si>
    <t>=NL("First","Item Attribute Value Mapping","Item Attribute Value ID","No.",$C1168,"Item Attribute Value ID","11|9|10")</t>
  </si>
  <si>
    <t>=NL("First","Item Attribute Value Mapping","Item Attribute Value ID","No.",$C1169,"Item Attribute Value ID","11|9|10")</t>
  </si>
  <si>
    <t>=NL("First","Item Attribute Value Mapping","Item Attribute Value ID","No.",$C1170,"Item Attribute Value ID","11|9|10")</t>
  </si>
  <si>
    <t>=NL("First","Item Attribute Value Mapping","Item Attribute Value ID","No.",$C1171,"Item Attribute Value ID","11|9|10")</t>
  </si>
  <si>
    <t>=NL("First","Item Attribute Value Mapping","Item Attribute Value ID","No.",$C1172,"Item Attribute Value ID","11|9|10")</t>
  </si>
  <si>
    <t>=NL("First","Item Attribute Value Mapping","Item Attribute Value ID","No.",$C1173,"Item Attribute Value ID","11|9|10")</t>
  </si>
  <si>
    <t>=NL("First","Item Attribute Value Mapping","Item Attribute Value ID","No.",$C1174,"Item Attribute Value ID","11|9|10")</t>
  </si>
  <si>
    <t>=NL("First","Item Attribute Value Mapping","Item Attribute Value ID","No.",$C1175,"Item Attribute Value ID","11|9|10")</t>
  </si>
  <si>
    <t>=NL("First","Item Attribute Value Mapping","Item Attribute Value ID","No.",$C1176,"Item Attribute Value ID","11|9|10")</t>
  </si>
  <si>
    <t>=NL("First","Item Attribute Value Mapping","Item Attribute Value ID","No.",$C1177,"Item Attribute Value ID","11|9|10")</t>
  </si>
  <si>
    <t>=NL("First","Item Attribute Value Mapping","Item Attribute Value ID","No.",$C1178,"Item Attribute Value ID","11|9|10")</t>
  </si>
  <si>
    <t>=NL("First","Item Attribute Value Mapping","Item Attribute Value ID","No.",$C1179,"Item Attribute Value ID","11|9|10")</t>
  </si>
  <si>
    <t>=NL("First","Item Attribute Value Mapping","Item Attribute Value ID","No.",$C1180,"Item Attribute Value ID","11|9|10")</t>
  </si>
  <si>
    <t>=NL("First","Item Attribute Value Mapping","Item Attribute Value ID","No.",$C1181,"Item Attribute Value ID","11|9|10")</t>
  </si>
  <si>
    <t>=NL("First","Item Attribute Value Mapping","Item Attribute Value ID","No.",$C1182,"Item Attribute Value ID","11|9|10")</t>
  </si>
  <si>
    <t>=NL("First","Item Attribute Value Mapping","Item Attribute Value ID","No.",$C1183,"Item Attribute Value ID","11|9|10")</t>
  </si>
  <si>
    <t>=NL("First","Item Attribute Value Mapping","Item Attribute Value ID","No.",$C1184,"Item Attribute Value ID","11|9|10")</t>
  </si>
  <si>
    <t>=NL("First","Item Attribute Value Mapping","Item Attribute Value ID","No.",$C1185,"Item Attribute Value ID","11|9|10")</t>
  </si>
  <si>
    <t>=NL("First","Item Attribute Value Mapping","Item Attribute Value ID","No.",$C1186,"Item Attribute Value ID","11|9|10")</t>
  </si>
  <si>
    <t>=NL("First","Item Attribute Value Mapping","Item Attribute Value ID","No.",$C1187,"Item Attribute Value ID","11|9|10")</t>
  </si>
  <si>
    <t>=NL("First","Item Attribute Value Mapping","Item Attribute Value ID","No.",$C1188,"Item Attribute Value ID","11|9|10")</t>
  </si>
  <si>
    <t>=NL("First","Item Attribute Value Mapping","Item Attribute Value ID","No.",$C1189,"Item Attribute Value ID","11|9|10")</t>
  </si>
  <si>
    <t>=NL("First","Item Attribute Value Mapping","Item Attribute Value ID","No.",$C1190,"Item Attribute Value ID","11|9|10")</t>
  </si>
  <si>
    <t>=NL("First","Item Attribute Value Mapping","Item Attribute Value ID","No.",$C1191,"Item Attribute Value ID","11|9|10")</t>
  </si>
  <si>
    <t>=NL("First","Item Attribute Value Mapping","Item Attribute Value ID","No.",$C1192,"Item Attribute Value ID","11|9|10")</t>
  </si>
  <si>
    <t>=NL("First","Item Attribute Value Mapping","Item Attribute Value ID","No.",$C1193,"Item Attribute Value ID","11|9|10")</t>
  </si>
  <si>
    <t>=NL("First","Item Attribute Value Mapping","Item Attribute Value ID","No.",$C1194,"Item Attribute Value ID","11|9|10")</t>
  </si>
  <si>
    <t>=NL("First","Item Attribute Value Mapping","Item Attribute Value ID","No.",$C1195,"Item Attribute Value ID","11|9|10")</t>
  </si>
  <si>
    <t>=NL("First","Item Attribute Value Mapping","Item Attribute Value ID","No.",$C1196,"Item Attribute Value ID","11|9|10")</t>
  </si>
  <si>
    <t>=NL("First","Item Attribute Value Mapping","Item Attribute Value ID","No.",$C1197,"Item Attribute Value ID","11|9|10")</t>
  </si>
  <si>
    <t>=NL("First","Item Attribute Value Mapping","Item Attribute Value ID","No.",$C1198,"Item Attribute Value ID","11|9|10")</t>
  </si>
  <si>
    <t>=NL("First","Item Attribute Value Mapping","Item Attribute Value ID","No.",$C1199,"Item Attribute Value ID","11|9|10")</t>
  </si>
  <si>
    <t>=NL("First","Item Attribute Value Mapping","Item Attribute Value ID","No.",$C1200,"Item Attribute Value ID","11|9|10")</t>
  </si>
  <si>
    <t>=NL("First","Item Attribute Value Mapping","Item Attribute Value ID","No.",$C1201,"Item Attribute Value ID","11|9|10")</t>
  </si>
  <si>
    <t>=NL("First","Item Attribute Value Mapping","Item Attribute Value ID","No.",$C1202,"Item Attribute Value ID","11|9|10")</t>
  </si>
  <si>
    <t>=NL("First","Item Attribute Value Mapping","Item Attribute Value ID","No.",$C1203,"Item Attribute Value ID","11|9|10")</t>
  </si>
  <si>
    <t>=NL("First","Item Attribute Value Mapping","Item Attribute Value ID","No.",$C1204,"Item Attribute Value ID","11|9|10")</t>
  </si>
  <si>
    <t>=NL("First","Item Attribute Value Mapping","Item Attribute Value ID","No.",$C1205,"Item Attribute Value ID","11|9|10")</t>
  </si>
  <si>
    <t>=NL("First","Item Attribute Value Mapping","Item Attribute Value ID","No.",$C1206,"Item Attribute Value ID","11|9|10")</t>
  </si>
  <si>
    <t>=NL("First","Item Attribute Value Mapping","Item Attribute Value ID","No.",$C1207,"Item Attribute Value ID","11|9|10")</t>
  </si>
  <si>
    <t>=NL("First","Item Attribute Value Mapping","Item Attribute Value ID","No.",$C1208,"Item Attribute Value ID","11|9|10")</t>
  </si>
  <si>
    <t>=NL("First","Item Attribute Value Mapping","Item Attribute Value ID","No.",$C1209,"Item Attribute Value ID","11|9|10")</t>
  </si>
  <si>
    <t>=NL("First","Item Attribute Value Mapping","Item Attribute Value ID","No.",$C1210,"Item Attribute Value ID","11|9|10")</t>
  </si>
  <si>
    <t>=NL("First","Item Attribute Value Mapping","Item Attribute Value ID","No.",$C1211,"Item Attribute Value ID","11|9|10")</t>
  </si>
  <si>
    <t>=NL("First","Item Attribute Value Mapping","Item Attribute Value ID","No.",$C1212,"Item Attribute Value ID","11|9|10")</t>
  </si>
  <si>
    <t>=NL("First","Item Attribute Value Mapping","Item Attribute Value ID","No.",$C1213,"Item Attribute Value ID","11|9|10")</t>
  </si>
  <si>
    <t>=NL("First","Item Attribute Value Mapping","Item Attribute Value ID","No.",$C1214,"Item Attribute Value ID","11|9|10")</t>
  </si>
  <si>
    <t>=NL("First","Item Attribute Value Mapping","Item Attribute Value ID","No.",$C1215,"Item Attribute Value ID","11|9|10")</t>
  </si>
  <si>
    <t>=NL("First","Item Attribute Value Mapping","Item Attribute Value ID","No.",$C1216,"Item Attribute Value ID","11|9|10")</t>
  </si>
  <si>
    <t>=NL("First","Item Attribute Value Mapping","Item Attribute Value ID","No.",$C1217,"Item Attribute Value ID","11|9|10")</t>
  </si>
  <si>
    <t>=NL("First","Item Attribute Value Mapping","Item Attribute Value ID","No.",$C1218,"Item Attribute Value ID","11|9|10")</t>
  </si>
  <si>
    <t>=NL("First","Item Attribute Value Mapping","Item Attribute Value ID","No.",$C1219,"Item Attribute Value ID","11|9|10")</t>
  </si>
  <si>
    <t>=NL("First","Item Attribute Value Mapping","Item Attribute Value ID","No.",$C1220,"Item Attribute Value ID","11|9|10")</t>
  </si>
  <si>
    <t>=NL("First","Item Attribute Value Mapping","Item Attribute Value ID","No.",$C1221,"Item Attribute Value ID","11|9|10")</t>
  </si>
  <si>
    <t>=NL("First","Item Attribute Value Mapping","Item Attribute Value ID","No.",$C1222,"Item Attribute Value ID","11|9|10")</t>
  </si>
  <si>
    <t>=NL("First","Item Attribute Value Mapping","Item Attribute Value ID","No.",$C1223,"Item Attribute Value ID","11|9|10")</t>
  </si>
  <si>
    <t>=NL("First","Item Attribute Value Mapping","Item Attribute Value ID","No.",$C1224,"Item Attribute Value ID","11|9|10")</t>
  </si>
  <si>
    <t>=NL("First","Item Attribute Value Mapping","Item Attribute Value ID","No.",$C1225,"Item Attribute Value ID","11|9|10")</t>
  </si>
  <si>
    <t>=NL("First","Item Attribute Value Mapping","Item Attribute Value ID","No.",$C1226,"Item Attribute Value ID","11|9|10")</t>
  </si>
  <si>
    <t>=NL("First","Item Attribute Value Mapping","Item Attribute Value ID","No.",$C1227,"Item Attribute Value ID","11|9|10")</t>
  </si>
  <si>
    <t>=NL("First","Item Attribute Value Mapping","Item Attribute Value ID","No.",$C1228,"Item Attribute Value ID","11|9|10")</t>
  </si>
  <si>
    <t>=NL("First","Item Attribute Value Mapping","Item Attribute Value ID","No.",$C1229,"Item Attribute Value ID","11|9|10")</t>
  </si>
  <si>
    <t>=NL("First","Item Attribute Value Mapping","Item Attribute Value ID","No.",$C1230,"Item Attribute Value ID","11|9|10")</t>
  </si>
  <si>
    <t>=NL("First","Item Attribute Value Mapping","Item Attribute Value ID","No.",$C1231,"Item Attribute Value ID","11|9|10")</t>
  </si>
  <si>
    <t>=NL("First","Item Attribute Value Mapping","Item Attribute Value ID","No.",$C1232,"Item Attribute Value ID","11|9|10")</t>
  </si>
  <si>
    <t>=NL("First","Item Attribute Value Mapping","Item Attribute Value ID","No.",$C1233,"Item Attribute Value ID","11|9|10")</t>
  </si>
  <si>
    <t>=NL("First","Item Attribute Value Mapping","Item Attribute Value ID","No.",$C1234,"Item Attribute Value ID","11|9|10")</t>
  </si>
  <si>
    <t>=NL("First","Item Attribute Value Mapping","Item Attribute Value ID","No.",$C1235,"Item Attribute Value ID","11|9|10")</t>
  </si>
  <si>
    <t>=NL("First","Item Attribute Value Mapping","Item Attribute Value ID","No.",$C1236,"Item Attribute Value ID","11|9|10")</t>
  </si>
  <si>
    <t>=NL("First","Item Attribute Value Mapping","Item Attribute Value ID","No.",$C1237,"Item Attribute Value ID","11|9|10")</t>
  </si>
  <si>
    <t>=NL("First","Item Attribute Value Mapping","Item Attribute Value ID","No.",$C1238,"Item Attribute Value ID","11|9|10")</t>
  </si>
  <si>
    <t>=NL("First","Item Attribute Value Mapping","Item Attribute Value ID","No.",$C1239,"Item Attribute Value ID","11|9|10")</t>
  </si>
  <si>
    <t>=NL("First","Item Attribute Value Mapping","Item Attribute Value ID","No.",$C1240,"Item Attribute Value ID","11|9|10")</t>
  </si>
  <si>
    <t>=NL("First","Item Attribute Value Mapping","Item Attribute Value ID","No.",$C1241,"Item Attribute Value ID","11|9|10")</t>
  </si>
  <si>
    <t>=NL("First","Item Attribute Value Mapping","Item Attribute Value ID","No.",$C1242,"Item Attribute Value ID","11|9|10")</t>
  </si>
  <si>
    <t>=NL("First","Item Attribute Value Mapping","Item Attribute Value ID","No.",$C1243,"Item Attribute Value ID","11|9|10")</t>
  </si>
  <si>
    <t>=NL("First","Item Attribute Value Mapping","Item Attribute Value ID","No.",$C1244,"Item Attribute Value ID","11|9|10")</t>
  </si>
  <si>
    <t>=NL("First","Item Attribute Value Mapping","Item Attribute Value ID","No.",$C1245,"Item Attribute Value ID","11|9|10")</t>
  </si>
  <si>
    <t>=NL("First","Item Attribute Value Mapping","Item Attribute Value ID","No.",$C1246,"Item Attribute Value ID","11|9|10")</t>
  </si>
  <si>
    <t>=NL("First","Item Attribute Value Mapping","Item Attribute Value ID","No.",$C1247,"Item Attribute Value ID","11|9|10")</t>
  </si>
  <si>
    <t>=NL("First","Item Attribute Value Mapping","Item Attribute Value ID","No.",$C1248,"Item Attribute Value ID","11|9|10")</t>
  </si>
  <si>
    <t>=NL("First","Item Attribute Value Mapping","Item Attribute Value ID","No.",$C1249,"Item Attribute Value ID","11|9|10")</t>
  </si>
  <si>
    <t>=NL("First","Item Attribute Value Mapping","Item Attribute Value ID","No.",$C1250,"Item Attribute Value ID","11|9|10")</t>
  </si>
  <si>
    <t>=NL("First","Item Attribute Value Mapping","Item Attribute Value ID","No.",$C1251,"Item Attribute Value ID","11|9|10")</t>
  </si>
  <si>
    <t>=NL("First","Item Attribute Value Mapping","Item Attribute Value ID","No.",$C1252,"Item Attribute Value ID","11|9|10")</t>
  </si>
  <si>
    <t>=NL("First","Item Attribute Value Mapping","Item Attribute Value ID","No.",$C1253,"Item Attribute Value ID","11|9|10")</t>
  </si>
  <si>
    <t>=NL("First","Item Attribute Value Mapping","Item Attribute Value ID","No.",$C1254,"Item Attribute Value ID","11|9|10")</t>
  </si>
  <si>
    <t>=NL("Rows","Item",,"Blocked","False","Dept Code","SALES","No.","&lt;&gt;AC-SCP3")</t>
  </si>
  <si>
    <t>Auto+Hide+Values+Formulas=Sheet22,Sheet23+FormulasOnly</t>
  </si>
  <si>
    <t>Auto+Hide+Values+Formulas=Sheet1,Sheet22,Sheet23</t>
  </si>
  <si>
    <t>="""Nav"",""Pentland LIVE"",""27"",""1"",""BZ-BIM160"""</t>
  </si>
  <si>
    <t>="""Nav"",""Pentland LIVE"",""27"",""1"",""BZ-BIM230"""</t>
  </si>
  <si>
    <t>="""Nav"",""Pentland LIVE"",""27"",""1"",""IK-PN992-HC"""</t>
  </si>
  <si>
    <t>="""Nav"",""Pentland LIVE"",""27"",""1"",""IK-ZNF999-HC"""</t>
  </si>
  <si>
    <t>="""Nav"",""Pentland LIVE"",""27"",""1"",""IK-ZNF99-HC"""</t>
  </si>
  <si>
    <t>="""Nav"",""Pentland LIVE"",""27"",""1"",""IK-ZPZP222"""</t>
  </si>
  <si>
    <t>="""Nav"",""Pentland LIVE"",""27"",""1"",""IK-ZQFP999/80"""</t>
  </si>
  <si>
    <t>="""Nav"",""Pentland LIVE"",""27"",""1"",""IN-BMPP2000-2D+3D+2D"""</t>
  </si>
  <si>
    <t>="""Nav"",""Pentland LIVE"",""27"",""1"",""MF-APOLO1330FV-LC"""</t>
  </si>
  <si>
    <t>="""Nav"",""Pentland LIVE"",""27"",""1"",""MF-APOLO886FV-LC"""</t>
  </si>
  <si>
    <t>="""Nav"",""Pentland LIVE"",""27"",""1"",""MF-CR8FV-DOORS"""</t>
  </si>
  <si>
    <t>="""Nav"",""Pentland LIVE"",""27"",""1"",""MF-CRPL12FV-DOORS"""</t>
  </si>
  <si>
    <t>="""Nav"",""Pentland LIVE"",""27"",""1"",""MF-CRPL8FV-DOORS"""</t>
  </si>
  <si>
    <t>="""Nav"",""Pentland LIVE"",""27"",""1"",""SA-BC750-100A"""</t>
  </si>
  <si>
    <t>="""Nav"",""Pentland LIVE"",""27"",""1"",""SA-HD130B"""</t>
  </si>
  <si>
    <t>="""Nav"",""Pentland LIVE"",""27"",""1"",""SA-SD1180F"""</t>
  </si>
  <si>
    <t>="""Nav"",""Pentland LIVE"",""27"",""1"",""SA-SD1780F"""</t>
  </si>
  <si>
    <t>="""Nav"",""Pentland LIVE"",""27"",""1"",""SA-SD580F"""</t>
  </si>
  <si>
    <t>Auto+Hide+Values+Formulas=Sheet1,Sheet22,Sheet23+FormulasOnly</t>
  </si>
  <si>
    <t>="""Nav"",""Pentland LIVE"",""27"",""1"",""BZ-GDF1200"""</t>
  </si>
  <si>
    <t>="""Nav"",""Pentland LIVE"",""27"",""1"",""BZ-GDF1800"""</t>
  </si>
  <si>
    <t>="""Nav"",""Pentland LIVE"",""27"",""1"",""BZ-GDF600"""</t>
  </si>
  <si>
    <t>="""Nav"",""Pentland LIVE"",""27"",""1"",""BZ-HW400"""</t>
  </si>
  <si>
    <t>="""Nav"",""Pentland LIVE"",""27"",""1"",""BZ-LW600"""</t>
  </si>
  <si>
    <t>="""Nav"",""Pentland LIVE"",""27"",""1"",""KB-KXF200"""</t>
  </si>
  <si>
    <t>="""Nav"",""Pentland LIVE"",""27"",""1"",""KB-KXR200"""</t>
  </si>
  <si>
    <t>="""Nav"",""Pentland LIVE"",""27"",""1"",""MF-CHOPIN1500FV-CHOC"""</t>
  </si>
  <si>
    <t>="""Nav"",""Pentland LIVE"",""27"",""1"",""SA-MFQS711"""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</si>
</sst>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0" borderId="0" xfId="0" quotePrefix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BD85F-46A9-43DA-849E-6001930B6253}">
  <dimension ref="A1:F1136"/>
  <sheetViews>
    <sheetView tabSelected="1" topLeftCell="C2" workbookViewId="0">
      <selection activeCell="E4" sqref="E4"/>
    </sheetView>
  </sheetViews>
  <sheetFormatPr defaultRowHeight="15" x14ac:dyDescent="0.25"/>
  <cols>
    <col min="1" max="1" width="50.5703125" hidden="1" customWidth="1"/>
    <col min="2" max="2" width="55" style="1" hidden="1" customWidth="1"/>
    <col min="3" max="3" width="24.42578125" bestFit="1" customWidth="1"/>
    <col min="4" max="4" width="11.140625" bestFit="1" customWidth="1"/>
    <col min="5" max="5" width="28.5703125" customWidth="1"/>
    <col min="6" max="6" width="23.5703125" customWidth="1"/>
  </cols>
  <sheetData>
    <row r="1" spans="1:6" hidden="1" x14ac:dyDescent="0.25">
      <c r="A1" t="s">
        <v>13684</v>
      </c>
      <c r="B1" s="1" t="s">
        <v>0</v>
      </c>
      <c r="C1" t="s">
        <v>2</v>
      </c>
      <c r="D1" t="s">
        <v>2</v>
      </c>
      <c r="E1" t="s">
        <v>2</v>
      </c>
      <c r="F1" t="s">
        <v>2</v>
      </c>
    </row>
    <row r="9" spans="1:6" x14ac:dyDescent="0.25">
      <c r="C9" s="4" t="s">
        <v>1</v>
      </c>
      <c r="D9" s="4" t="s">
        <v>6</v>
      </c>
      <c r="E9" s="2" t="s">
        <v>10</v>
      </c>
      <c r="F9" s="2" t="s">
        <v>11</v>
      </c>
    </row>
    <row r="10" spans="1:6" x14ac:dyDescent="0.25">
      <c r="B10" s="1" t="str">
        <f>"""Nav"",""Pentland LIVE"",""27"",""1"",""BZ-AF10"""</f>
        <v>"Nav","Pentland LIVE","27","1","BZ-AF10"</v>
      </c>
      <c r="C10" s="3" t="str">
        <f>"BZ-AF10"</f>
        <v>BZ-AF10</v>
      </c>
      <c r="D10" s="3" t="str">
        <f>"T1-G0"</f>
        <v>T1-G0</v>
      </c>
      <c r="E10" s="6" t="str">
        <f t="shared" ref="E10:E73" si="0">"Default Delivery Agent."</f>
        <v>Default Delivery Agent.</v>
      </c>
      <c r="F10" s="6" t="str">
        <f>"03. DPD"</f>
        <v>03. DPD</v>
      </c>
    </row>
    <row r="11" spans="1:6" x14ac:dyDescent="0.25">
      <c r="A11" t="s">
        <v>21</v>
      </c>
      <c r="B11" s="1" t="str">
        <f>"""Nav"",""Pentland LIVE"",""27"",""1"",""BZ-B6ST"""</f>
        <v>"Nav","Pentland LIVE","27","1","BZ-B6ST"</v>
      </c>
      <c r="C11" s="3" t="str">
        <f>"BZ-B6ST"</f>
        <v>BZ-B6ST</v>
      </c>
      <c r="D11" s="3" t="str">
        <f>"T1-G0"</f>
        <v>T1-G0</v>
      </c>
      <c r="E11" s="6" t="str">
        <f t="shared" si="0"/>
        <v>Default Delivery Agent.</v>
      </c>
      <c r="F11" s="6" t="str">
        <f>"03. DPD"</f>
        <v>03. DPD</v>
      </c>
    </row>
    <row r="12" spans="1:6" x14ac:dyDescent="0.25">
      <c r="A12" t="s">
        <v>21</v>
      </c>
      <c r="B12" s="1" t="str">
        <f>"""Nav"",""Pentland LIVE"",""27"",""1"",""BZ-BAR10"""</f>
        <v>"Nav","Pentland LIVE","27","1","BZ-BAR10"</v>
      </c>
      <c r="C12" s="3" t="str">
        <f>"BZ-BAR10"</f>
        <v>BZ-BAR10</v>
      </c>
      <c r="D12" s="3" t="str">
        <f>"T1-G2"</f>
        <v>T1-G2</v>
      </c>
      <c r="E12" s="6" t="str">
        <f t="shared" si="0"/>
        <v>Default Delivery Agent.</v>
      </c>
      <c r="F12" s="6" t="str">
        <f>"01. Hadfields"</f>
        <v>01. Hadfields</v>
      </c>
    </row>
    <row r="13" spans="1:6" x14ac:dyDescent="0.25">
      <c r="A13" t="s">
        <v>21</v>
      </c>
      <c r="B13" s="1" t="str">
        <f>"""Nav"",""Pentland LIVE"",""27"",""1"",""BZ-BAR10SS"""</f>
        <v>"Nav","Pentland LIVE","27","1","BZ-BAR10SS"</v>
      </c>
      <c r="C13" s="3" t="str">
        <f>"BZ-BAR10SS"</f>
        <v>BZ-BAR10SS</v>
      </c>
      <c r="D13" s="3" t="str">
        <f>"T1-G2"</f>
        <v>T1-G2</v>
      </c>
      <c r="E13" s="6" t="str">
        <f t="shared" si="0"/>
        <v>Default Delivery Agent.</v>
      </c>
      <c r="F13" s="6" t="str">
        <f>"01. Hadfields"</f>
        <v>01. Hadfields</v>
      </c>
    </row>
    <row r="14" spans="1:6" x14ac:dyDescent="0.25">
      <c r="A14" t="s">
        <v>21</v>
      </c>
      <c r="B14" s="1" t="str">
        <f>"""Nav"",""Pentland LIVE"",""27"",""1"",""BZ-BAR1-LED"""</f>
        <v>"Nav","Pentland LIVE","27","1","BZ-BAR1-LED"</v>
      </c>
      <c r="C14" s="3" t="str">
        <f>"BZ-BAR1-LED"</f>
        <v>BZ-BAR1-LED</v>
      </c>
      <c r="D14" s="3" t="str">
        <f>"T1-G0"</f>
        <v>T1-G0</v>
      </c>
      <c r="E14" s="6" t="str">
        <f t="shared" si="0"/>
        <v>Default Delivery Agent.</v>
      </c>
      <c r="F14" s="6" t="str">
        <f>"02. Montgomery's"</f>
        <v>02. Montgomery's</v>
      </c>
    </row>
    <row r="15" spans="1:6" x14ac:dyDescent="0.25">
      <c r="A15" t="s">
        <v>21</v>
      </c>
      <c r="B15" s="1" t="str">
        <f>"""Nav"",""Pentland LIVE"",""27"",""1"",""BZ-BAR1SS-LED"""</f>
        <v>"Nav","Pentland LIVE","27","1","BZ-BAR1SS-LED"</v>
      </c>
      <c r="C15" s="3" t="str">
        <f>"BZ-BAR1SS-LED"</f>
        <v>BZ-BAR1SS-LED</v>
      </c>
      <c r="D15" s="3" t="str">
        <f>"T1-G0"</f>
        <v>T1-G0</v>
      </c>
      <c r="E15" s="6" t="str">
        <f t="shared" si="0"/>
        <v>Default Delivery Agent.</v>
      </c>
      <c r="F15" s="6" t="str">
        <f>"02. Montgomery's"</f>
        <v>02. Montgomery's</v>
      </c>
    </row>
    <row r="16" spans="1:6" x14ac:dyDescent="0.25">
      <c r="A16" t="s">
        <v>21</v>
      </c>
      <c r="B16" s="1" t="str">
        <f>"""Nav"",""Pentland LIVE"",""27"",""1"",""BZ-BAR20"""</f>
        <v>"Nav","Pentland LIVE","27","1","BZ-BAR20"</v>
      </c>
      <c r="C16" s="3" t="str">
        <f>"BZ-BAR20"</f>
        <v>BZ-BAR20</v>
      </c>
      <c r="D16" s="3" t="str">
        <f>"T1-G3"</f>
        <v>T1-G3</v>
      </c>
      <c r="E16" s="6" t="str">
        <f t="shared" si="0"/>
        <v>Default Delivery Agent.</v>
      </c>
      <c r="F16" s="6" t="str">
        <f>"01. Hadfields"</f>
        <v>01. Hadfields</v>
      </c>
    </row>
    <row r="17" spans="1:6" x14ac:dyDescent="0.25">
      <c r="A17" t="s">
        <v>21</v>
      </c>
      <c r="B17" s="1" t="str">
        <f>"""Nav"",""Pentland LIVE"",""27"",""1"",""BZ-BAR20SS"""</f>
        <v>"Nav","Pentland LIVE","27","1","BZ-BAR20SS"</v>
      </c>
      <c r="C17" s="3" t="str">
        <f>"BZ-BAR20SS"</f>
        <v>BZ-BAR20SS</v>
      </c>
      <c r="D17" s="3" t="str">
        <f>"T1-G3"</f>
        <v>T1-G3</v>
      </c>
      <c r="E17" s="6" t="str">
        <f t="shared" si="0"/>
        <v>Default Delivery Agent.</v>
      </c>
      <c r="F17" s="6" t="str">
        <f>"01. Hadfields"</f>
        <v>01. Hadfields</v>
      </c>
    </row>
    <row r="18" spans="1:6" x14ac:dyDescent="0.25">
      <c r="A18" t="s">
        <v>21</v>
      </c>
      <c r="B18" s="1" t="str">
        <f>"""Nav"",""Pentland LIVE"",""27"",""1"",""BZ-BAR2-LED"""</f>
        <v>"Nav","Pentland LIVE","27","1","BZ-BAR2-LED"</v>
      </c>
      <c r="C18" s="3" t="str">
        <f>"BZ-BAR2-LED"</f>
        <v>BZ-BAR2-LED</v>
      </c>
      <c r="D18" s="3" t="str">
        <f>"T1-G0"</f>
        <v>T1-G0</v>
      </c>
      <c r="E18" s="6" t="str">
        <f t="shared" si="0"/>
        <v>Default Delivery Agent.</v>
      </c>
      <c r="F18" s="6" t="str">
        <f t="shared" ref="F18:F23" si="1">"02. Montgomery's"</f>
        <v>02. Montgomery's</v>
      </c>
    </row>
    <row r="19" spans="1:6" x14ac:dyDescent="0.25">
      <c r="A19" t="s">
        <v>21</v>
      </c>
      <c r="B19" s="1" t="str">
        <f>"""Nav"",""Pentland LIVE"",""27"",""1"",""BZ-BAR2SL-LED"""</f>
        <v>"Nav","Pentland LIVE","27","1","BZ-BAR2SL-LED"</v>
      </c>
      <c r="C19" s="3" t="str">
        <f>"BZ-BAR2SL-LED"</f>
        <v>BZ-BAR2SL-LED</v>
      </c>
      <c r="D19" s="3" t="str">
        <f>"T1-G0"</f>
        <v>T1-G0</v>
      </c>
      <c r="E19" s="6" t="str">
        <f t="shared" si="0"/>
        <v>Default Delivery Agent.</v>
      </c>
      <c r="F19" s="6" t="str">
        <f t="shared" si="1"/>
        <v>02. Montgomery's</v>
      </c>
    </row>
    <row r="20" spans="1:6" x14ac:dyDescent="0.25">
      <c r="A20" t="s">
        <v>21</v>
      </c>
      <c r="B20" s="1" t="str">
        <f>"""Nav"",""Pentland LIVE"",""27"",""1"",""BZ-BAR2SS-LED"""</f>
        <v>"Nav","Pentland LIVE","27","1","BZ-BAR2SS-LED"</v>
      </c>
      <c r="C20" s="3" t="str">
        <f>"BZ-BAR2SS-LED"</f>
        <v>BZ-BAR2SS-LED</v>
      </c>
      <c r="D20" s="3" t="str">
        <f>"T1-G0"</f>
        <v>T1-G0</v>
      </c>
      <c r="E20" s="6" t="str">
        <f t="shared" si="0"/>
        <v>Default Delivery Agent.</v>
      </c>
      <c r="F20" s="6" t="str">
        <f t="shared" si="1"/>
        <v>02. Montgomery's</v>
      </c>
    </row>
    <row r="21" spans="1:6" x14ac:dyDescent="0.25">
      <c r="A21" t="s">
        <v>21</v>
      </c>
      <c r="B21" s="1" t="str">
        <f>"""Nav"",""Pentland LIVE"",""27"",""1"",""BZ-BAR3-LED"""</f>
        <v>"Nav","Pentland LIVE","27","1","BZ-BAR3-LED"</v>
      </c>
      <c r="C21" s="3" t="str">
        <f>"BZ-BAR3-LED"</f>
        <v>BZ-BAR3-LED</v>
      </c>
      <c r="D21" s="3" t="str">
        <f>"T1-G2"</f>
        <v>T1-G2</v>
      </c>
      <c r="E21" s="6" t="str">
        <f t="shared" si="0"/>
        <v>Default Delivery Agent.</v>
      </c>
      <c r="F21" s="6" t="str">
        <f t="shared" si="1"/>
        <v>02. Montgomery's</v>
      </c>
    </row>
    <row r="22" spans="1:6" x14ac:dyDescent="0.25">
      <c r="A22" t="s">
        <v>21</v>
      </c>
      <c r="B22" s="1" t="str">
        <f>"""Nav"",""Pentland LIVE"",""27"",""1"",""BZ-BAR3SL-LED"""</f>
        <v>"Nav","Pentland LIVE","27","1","BZ-BAR3SL-LED"</v>
      </c>
      <c r="C22" s="3" t="str">
        <f>"BZ-BAR3SL-LED"</f>
        <v>BZ-BAR3SL-LED</v>
      </c>
      <c r="D22" s="3" t="str">
        <f>"T1-G2"</f>
        <v>T1-G2</v>
      </c>
      <c r="E22" s="6" t="str">
        <f t="shared" si="0"/>
        <v>Default Delivery Agent.</v>
      </c>
      <c r="F22" s="6" t="str">
        <f t="shared" si="1"/>
        <v>02. Montgomery's</v>
      </c>
    </row>
    <row r="23" spans="1:6" x14ac:dyDescent="0.25">
      <c r="A23" t="s">
        <v>21</v>
      </c>
      <c r="B23" s="1" t="str">
        <f>"""Nav"",""Pentland LIVE"",""27"",""1"",""BZ-BAR3SS-LED"""</f>
        <v>"Nav","Pentland LIVE","27","1","BZ-BAR3SS-LED"</v>
      </c>
      <c r="C23" s="3" t="str">
        <f>"BZ-BAR3SS-LED"</f>
        <v>BZ-BAR3SS-LED</v>
      </c>
      <c r="D23" s="3" t="str">
        <f>"T1-G2"</f>
        <v>T1-G2</v>
      </c>
      <c r="E23" s="6" t="str">
        <f t="shared" si="0"/>
        <v>Default Delivery Agent.</v>
      </c>
      <c r="F23" s="6" t="str">
        <f t="shared" si="1"/>
        <v>02. Montgomery's</v>
      </c>
    </row>
    <row r="24" spans="1:6" x14ac:dyDescent="0.25">
      <c r="A24" t="s">
        <v>21</v>
      </c>
      <c r="B24" s="1" t="str">
        <f>"""Nav"",""Pentland LIVE"",""27"",""1"",""BZ-BB1000N"""</f>
        <v>"Nav","Pentland LIVE","27","1","BZ-BB1000N"</v>
      </c>
      <c r="C24" s="3" t="str">
        <f>"BZ-BB1000N"</f>
        <v>BZ-BB1000N</v>
      </c>
      <c r="D24" s="3" t="str">
        <f>"T1-G2"</f>
        <v>T1-G2</v>
      </c>
      <c r="E24" s="6" t="str">
        <f t="shared" si="0"/>
        <v>Default Delivery Agent.</v>
      </c>
      <c r="F24" s="6" t="str">
        <f t="shared" ref="F24:F29" si="2">"01. Hadfields"</f>
        <v>01. Hadfields</v>
      </c>
    </row>
    <row r="25" spans="1:6" x14ac:dyDescent="0.25">
      <c r="A25" t="s">
        <v>21</v>
      </c>
      <c r="B25" s="1" t="str">
        <f>"""Nav"",""Pentland LIVE"",""27"",""1"",""BZ-BB1250N"""</f>
        <v>"Nav","Pentland LIVE","27","1","BZ-BB1250N"</v>
      </c>
      <c r="C25" s="3" t="str">
        <f>"BZ-BB1250N"</f>
        <v>BZ-BB1250N</v>
      </c>
      <c r="D25" s="3" t="str">
        <f>"T1-G3"</f>
        <v>T1-G3</v>
      </c>
      <c r="E25" s="6" t="str">
        <f t="shared" si="0"/>
        <v>Default Delivery Agent.</v>
      </c>
      <c r="F25" s="6" t="str">
        <f t="shared" si="2"/>
        <v>01. Hadfields</v>
      </c>
    </row>
    <row r="26" spans="1:6" x14ac:dyDescent="0.25">
      <c r="A26" t="s">
        <v>21</v>
      </c>
      <c r="B26" s="1" t="str">
        <f>"""Nav"",""Pentland LIVE"",""27"",""1"",""BZ-BB3HOT-WE"""</f>
        <v>"Nav","Pentland LIVE","27","1","BZ-BB3HOT-WE"</v>
      </c>
      <c r="C26" s="3" t="str">
        <f>"BZ-BB3HOT-WE"</f>
        <v>BZ-BB3HOT-WE</v>
      </c>
      <c r="D26" s="3" t="str">
        <f>"T1-G3"</f>
        <v>T1-G3</v>
      </c>
      <c r="E26" s="6" t="str">
        <f t="shared" si="0"/>
        <v>Default Delivery Agent.</v>
      </c>
      <c r="F26" s="6" t="str">
        <f t="shared" si="2"/>
        <v>01. Hadfields</v>
      </c>
    </row>
    <row r="27" spans="1:6" x14ac:dyDescent="0.25">
      <c r="A27" t="s">
        <v>21</v>
      </c>
      <c r="B27" s="1" t="str">
        <f>"""Nav"",""Pentland LIVE"",""27"",""1"",""BZ-BB4-HOT"""</f>
        <v>"Nav","Pentland LIVE","27","1","BZ-BB4-HOT"</v>
      </c>
      <c r="C27" s="3" t="str">
        <f>"BZ-BB4-HOT"</f>
        <v>BZ-BB4-HOT</v>
      </c>
      <c r="D27" s="3" t="str">
        <f>"T1-G3"</f>
        <v>T1-G3</v>
      </c>
      <c r="E27" s="6" t="str">
        <f t="shared" si="0"/>
        <v>Default Delivery Agent.</v>
      </c>
      <c r="F27" s="6" t="str">
        <f t="shared" si="2"/>
        <v>01. Hadfields</v>
      </c>
    </row>
    <row r="28" spans="1:6" x14ac:dyDescent="0.25">
      <c r="A28" t="s">
        <v>21</v>
      </c>
      <c r="B28" s="1" t="str">
        <f>"""Nav"",""Pentland LIVE"",""27"",""1"",""BZ-BB4HOT-WE"""</f>
        <v>"Nav","Pentland LIVE","27","1","BZ-BB4HOT-WE"</v>
      </c>
      <c r="C28" s="3" t="str">
        <f>"BZ-BB4HOT-WE"</f>
        <v>BZ-BB4HOT-WE</v>
      </c>
      <c r="D28" s="3" t="str">
        <f>"T1-G3"</f>
        <v>T1-G3</v>
      </c>
      <c r="E28" s="6" t="str">
        <f t="shared" si="0"/>
        <v>Default Delivery Agent.</v>
      </c>
      <c r="F28" s="6" t="str">
        <f t="shared" si="2"/>
        <v>01. Hadfields</v>
      </c>
    </row>
    <row r="29" spans="1:6" x14ac:dyDescent="0.25">
      <c r="A29" t="s">
        <v>21</v>
      </c>
      <c r="B29" s="1" t="str">
        <f>"""Nav"",""Pentland LIVE"",""27"",""1"",""BZ-BB600N"""</f>
        <v>"Nav","Pentland LIVE","27","1","BZ-BB600N"</v>
      </c>
      <c r="C29" s="3" t="str">
        <f>"BZ-BB600N"</f>
        <v>BZ-BB600N</v>
      </c>
      <c r="D29" s="3" t="str">
        <f>"T1-G2"</f>
        <v>T1-G2</v>
      </c>
      <c r="E29" s="6" t="str">
        <f t="shared" si="0"/>
        <v>Default Delivery Agent.</v>
      </c>
      <c r="F29" s="6" t="str">
        <f t="shared" si="2"/>
        <v>01. Hadfields</v>
      </c>
    </row>
    <row r="30" spans="1:6" x14ac:dyDescent="0.25">
      <c r="A30" t="s">
        <v>21</v>
      </c>
      <c r="B30" s="1" t="str">
        <f>"""Nav"",""Pentland LIVE"",""27"",""1"",""BZ-BBM1"""</f>
        <v>"Nav","Pentland LIVE","27","1","BZ-BBM1"</v>
      </c>
      <c r="C30" s="3" t="str">
        <f>"BZ-BBM1"</f>
        <v>BZ-BBM1</v>
      </c>
      <c r="D30" s="3" t="str">
        <f>"T1-G0"</f>
        <v>T1-G0</v>
      </c>
      <c r="E30" s="6" t="str">
        <f t="shared" si="0"/>
        <v>Default Delivery Agent.</v>
      </c>
      <c r="F30" s="6" t="str">
        <f>"03. DPD"</f>
        <v>03. DPD</v>
      </c>
    </row>
    <row r="31" spans="1:6" x14ac:dyDescent="0.25">
      <c r="A31" t="s">
        <v>21</v>
      </c>
      <c r="B31" s="1" t="str">
        <f>"""Nav"",""Pentland LIVE"",""27"",""1"",""BZ-BBTRAY1540"""</f>
        <v>"Nav","Pentland LIVE","27","1","BZ-BBTRAY1540"</v>
      </c>
      <c r="C31" s="3" t="str">
        <f>"BZ-BBTRAY1540"</f>
        <v>BZ-BBTRAY1540</v>
      </c>
      <c r="D31" s="3" t="str">
        <f>"T1-G0"</f>
        <v>T1-G0</v>
      </c>
      <c r="E31" s="6" t="str">
        <f t="shared" si="0"/>
        <v>Default Delivery Agent.</v>
      </c>
      <c r="F31" s="6" t="str">
        <f t="shared" ref="F31:F36" si="3">"02. Montgomery's"</f>
        <v>02. Montgomery's</v>
      </c>
    </row>
    <row r="32" spans="1:6" x14ac:dyDescent="0.25">
      <c r="A32" t="s">
        <v>21</v>
      </c>
      <c r="B32" s="1" t="str">
        <f>"""Nav"",""Pentland LIVE"",""27"",""1"",""BZ-BBTRAY970"""</f>
        <v>"Nav","Pentland LIVE","27","1","BZ-BBTRAY970"</v>
      </c>
      <c r="C32" s="3" t="str">
        <f>"BZ-BBTRAY970"</f>
        <v>BZ-BBTRAY970</v>
      </c>
      <c r="D32" s="3" t="str">
        <f>"T1-G0"</f>
        <v>T1-G0</v>
      </c>
      <c r="E32" s="6" t="str">
        <f t="shared" si="0"/>
        <v>Default Delivery Agent.</v>
      </c>
      <c r="F32" s="6" t="str">
        <f t="shared" si="3"/>
        <v>02. Montgomery's</v>
      </c>
    </row>
    <row r="33" spans="1:6" x14ac:dyDescent="0.25">
      <c r="A33" t="s">
        <v>21</v>
      </c>
      <c r="B33" s="1" t="str">
        <f>"""Nav"",""Pentland LIVE"",""27"",""1"",""BZ-BC350"""</f>
        <v>"Nav","Pentland LIVE","27","1","BZ-BC350"</v>
      </c>
      <c r="C33" s="3" t="str">
        <f>"BZ-BC350"</f>
        <v>BZ-BC350</v>
      </c>
      <c r="D33" s="3" t="str">
        <f t="shared" ref="D33:D38" si="4">"T1-G2"</f>
        <v>T1-G2</v>
      </c>
      <c r="E33" s="6" t="str">
        <f t="shared" si="0"/>
        <v>Default Delivery Agent.</v>
      </c>
      <c r="F33" s="6" t="str">
        <f t="shared" si="3"/>
        <v>02. Montgomery's</v>
      </c>
    </row>
    <row r="34" spans="1:6" x14ac:dyDescent="0.25">
      <c r="A34" t="s">
        <v>21</v>
      </c>
      <c r="B34" s="1" t="str">
        <f>"""Nav"",""Pentland LIVE"",""27"",""1"",""BZ-BCC2-4DXX"""</f>
        <v>"Nav","Pentland LIVE","27","1","BZ-BCC2-4DXX"</v>
      </c>
      <c r="C34" s="3" t="str">
        <f>"BZ-BCC2-4DXX"</f>
        <v>BZ-BCC2-4DXX</v>
      </c>
      <c r="D34" s="3" t="str">
        <f t="shared" si="4"/>
        <v>T1-G2</v>
      </c>
      <c r="E34" s="6" t="str">
        <f t="shared" si="0"/>
        <v>Default Delivery Agent.</v>
      </c>
      <c r="F34" s="6" t="str">
        <f t="shared" si="3"/>
        <v>02. Montgomery's</v>
      </c>
    </row>
    <row r="35" spans="1:6" x14ac:dyDescent="0.25">
      <c r="A35" t="s">
        <v>21</v>
      </c>
      <c r="B35" s="1" t="str">
        <f>"""Nav"",""Pentland LIVE"",""27"",""1"",""BZ-BCC2ENXX"""</f>
        <v>"Nav","Pentland LIVE","27","1","BZ-BCC2ENXX"</v>
      </c>
      <c r="C35" s="3" t="str">
        <f>"BZ-BCC2ENXX"</f>
        <v>BZ-BCC2ENXX</v>
      </c>
      <c r="D35" s="3" t="str">
        <f t="shared" si="4"/>
        <v>T1-G2</v>
      </c>
      <c r="E35" s="6" t="str">
        <f t="shared" si="0"/>
        <v>Default Delivery Agent.</v>
      </c>
      <c r="F35" s="6" t="str">
        <f t="shared" si="3"/>
        <v>02. Montgomery's</v>
      </c>
    </row>
    <row r="36" spans="1:6" x14ac:dyDescent="0.25">
      <c r="A36" t="s">
        <v>21</v>
      </c>
      <c r="B36" s="1" t="str">
        <f>"""Nav"",""Pentland LIVE"",""27"",""1"",""BZ-BCC2-GR-TOPXX"""</f>
        <v>"Nav","Pentland LIVE","27","1","BZ-BCC2-GR-TOPXX"</v>
      </c>
      <c r="C36" s="3" t="str">
        <f>"BZ-BCC2-GR-TOPXX"</f>
        <v>BZ-BCC2-GR-TOPXX</v>
      </c>
      <c r="D36" s="3" t="str">
        <f t="shared" si="4"/>
        <v>T1-G2</v>
      </c>
      <c r="E36" s="6" t="str">
        <f t="shared" si="0"/>
        <v>Default Delivery Agent.</v>
      </c>
      <c r="F36" s="6" t="str">
        <f t="shared" si="3"/>
        <v>02. Montgomery's</v>
      </c>
    </row>
    <row r="37" spans="1:6" x14ac:dyDescent="0.25">
      <c r="A37" t="s">
        <v>21</v>
      </c>
      <c r="B37" s="1" t="str">
        <f>"""Nav"",""Pentland LIVE"",""27"",""1"",""BZ-BCC2PREPGRANITEXX"""</f>
        <v>"Nav","Pentland LIVE","27","1","BZ-BCC2PREPGRANITEXX"</v>
      </c>
      <c r="C37" s="3" t="str">
        <f>"BZ-BCC2PREPGRANITEXX"</f>
        <v>BZ-BCC2PREPGRANITEXX</v>
      </c>
      <c r="D37" s="3" t="str">
        <f t="shared" si="4"/>
        <v>T1-G2</v>
      </c>
      <c r="E37" s="6" t="str">
        <f t="shared" si="0"/>
        <v>Default Delivery Agent.</v>
      </c>
      <c r="F37" s="6" t="str">
        <f>"01. Hadfields"</f>
        <v>01. Hadfields</v>
      </c>
    </row>
    <row r="38" spans="1:6" x14ac:dyDescent="0.25">
      <c r="A38" t="s">
        <v>21</v>
      </c>
      <c r="B38" s="1" t="str">
        <f>"""Nav"",""Pentland LIVE"",""27"",""1"",""BZ-BCC2XX"""</f>
        <v>"Nav","Pentland LIVE","27","1","BZ-BCC2XX"</v>
      </c>
      <c r="C38" s="3" t="str">
        <f>"BZ-BCC2XX"</f>
        <v>BZ-BCC2XX</v>
      </c>
      <c r="D38" s="3" t="str">
        <f t="shared" si="4"/>
        <v>T1-G2</v>
      </c>
      <c r="E38" s="6" t="str">
        <f t="shared" si="0"/>
        <v>Default Delivery Agent.</v>
      </c>
      <c r="F38" s="6" t="str">
        <f>"02. Montgomery's"</f>
        <v>02. Montgomery's</v>
      </c>
    </row>
    <row r="39" spans="1:6" x14ac:dyDescent="0.25">
      <c r="A39" t="s">
        <v>21</v>
      </c>
      <c r="B39" s="1" t="str">
        <f>"""Nav"",""Pentland LIVE"",""27"",""1"",""BZ-BCC3-6DXX"""</f>
        <v>"Nav","Pentland LIVE","27","1","BZ-BCC3-6DXX"</v>
      </c>
      <c r="C39" s="3" t="str">
        <f>"BZ-BCC3-6DXX"</f>
        <v>BZ-BCC3-6DXX</v>
      </c>
      <c r="D39" s="3" t="str">
        <f t="shared" ref="D39:D45" si="5">"T1-G3"</f>
        <v>T1-G3</v>
      </c>
      <c r="E39" s="6" t="str">
        <f t="shared" si="0"/>
        <v>Default Delivery Agent.</v>
      </c>
      <c r="F39" s="6" t="str">
        <f>"02. Montgomery's"</f>
        <v>02. Montgomery's</v>
      </c>
    </row>
    <row r="40" spans="1:6" x14ac:dyDescent="0.25">
      <c r="A40" t="s">
        <v>21</v>
      </c>
      <c r="B40" s="1" t="str">
        <f>"""Nav"",""Pentland LIVE"",""27"",""1"",""BZ-BCC3ENXX"""</f>
        <v>"Nav","Pentland LIVE","27","1","BZ-BCC3ENXX"</v>
      </c>
      <c r="C40" s="3" t="str">
        <f>"BZ-BCC3ENXX"</f>
        <v>BZ-BCC3ENXX</v>
      </c>
      <c r="D40" s="3" t="str">
        <f t="shared" si="5"/>
        <v>T1-G3</v>
      </c>
      <c r="E40" s="6" t="str">
        <f t="shared" si="0"/>
        <v>Default Delivery Agent.</v>
      </c>
      <c r="F40" s="6" t="str">
        <f>"02. Montgomery's"</f>
        <v>02. Montgomery's</v>
      </c>
    </row>
    <row r="41" spans="1:6" x14ac:dyDescent="0.25">
      <c r="A41" t="s">
        <v>21</v>
      </c>
      <c r="B41" s="1" t="str">
        <f>"""Nav"",""Pentland LIVE"",""27"",""1"",""BZ-BCC3-GR-TOPXX"""</f>
        <v>"Nav","Pentland LIVE","27","1","BZ-BCC3-GR-TOPXX"</v>
      </c>
      <c r="C41" s="3" t="str">
        <f>"BZ-BCC3-GR-TOPXX"</f>
        <v>BZ-BCC3-GR-TOPXX</v>
      </c>
      <c r="D41" s="3" t="str">
        <f t="shared" si="5"/>
        <v>T1-G3</v>
      </c>
      <c r="E41" s="6" t="str">
        <f t="shared" si="0"/>
        <v>Default Delivery Agent.</v>
      </c>
      <c r="F41" s="6" t="str">
        <f>"01. Hadfields"</f>
        <v>01. Hadfields</v>
      </c>
    </row>
    <row r="42" spans="1:6" x14ac:dyDescent="0.25">
      <c r="A42" t="s">
        <v>21</v>
      </c>
      <c r="B42" s="1" t="str">
        <f>"""Nav"",""Pentland LIVE"",""27"",""1"",""BZ-BCC3PREPGRANITEXX"""</f>
        <v>"Nav","Pentland LIVE","27","1","BZ-BCC3PREPGRANITEXX"</v>
      </c>
      <c r="C42" s="3" t="str">
        <f>"BZ-BCC3PREPGRANITEXX"</f>
        <v>BZ-BCC3PREPGRANITEXX</v>
      </c>
      <c r="D42" s="3" t="str">
        <f t="shared" si="5"/>
        <v>T1-G3</v>
      </c>
      <c r="E42" s="6" t="str">
        <f t="shared" si="0"/>
        <v>Default Delivery Agent.</v>
      </c>
      <c r="F42" s="6" t="str">
        <f>"01. Hadfields"</f>
        <v>01. Hadfields</v>
      </c>
    </row>
    <row r="43" spans="1:6" x14ac:dyDescent="0.25">
      <c r="A43" t="s">
        <v>21</v>
      </c>
      <c r="B43" s="1" t="str">
        <f>"""Nav"",""Pentland LIVE"",""27"",""1"",""BZ-BCC3PZBAXX"""</f>
        <v>"Nav","Pentland LIVE","27","1","BZ-BCC3PZBAXX"</v>
      </c>
      <c r="C43" s="3" t="str">
        <f>"BZ-BCC3PZBAXX"</f>
        <v>BZ-BCC3PZBAXX</v>
      </c>
      <c r="D43" s="3" t="str">
        <f t="shared" si="5"/>
        <v>T1-G3</v>
      </c>
      <c r="E43" s="6" t="str">
        <f t="shared" si="0"/>
        <v>Default Delivery Agent.</v>
      </c>
      <c r="F43" s="6" t="str">
        <f>"01. Hadfields"</f>
        <v>01. Hadfields</v>
      </c>
    </row>
    <row r="44" spans="1:6" x14ac:dyDescent="0.25">
      <c r="A44" t="s">
        <v>21</v>
      </c>
      <c r="B44" s="1" t="str">
        <f>"""Nav"",""Pentland LIVE"",""27"",""1"",""BZ-BCC3XX"""</f>
        <v>"Nav","Pentland LIVE","27","1","BZ-BCC3XX"</v>
      </c>
      <c r="C44" s="3" t="str">
        <f>"BZ-BCC3XX"</f>
        <v>BZ-BCC3XX</v>
      </c>
      <c r="D44" s="3" t="str">
        <f t="shared" si="5"/>
        <v>T1-G3</v>
      </c>
      <c r="E44" s="6" t="str">
        <f t="shared" si="0"/>
        <v>Default Delivery Agent.</v>
      </c>
      <c r="F44" s="6" t="str">
        <f>"02. Montgomery's"</f>
        <v>02. Montgomery's</v>
      </c>
    </row>
    <row r="45" spans="1:6" x14ac:dyDescent="0.25">
      <c r="A45" t="s">
        <v>21</v>
      </c>
      <c r="B45" s="1" t="str">
        <f>"""Nav"",""Pentland LIVE"",""27"",""1"",""BZ-BCD1570"""</f>
        <v>"Nav","Pentland LIVE","27","1","BZ-BCD1570"</v>
      </c>
      <c r="C45" s="3" t="str">
        <f>"BZ-BCD1570"</f>
        <v>BZ-BCD1570</v>
      </c>
      <c r="D45" s="3" t="str">
        <f t="shared" si="5"/>
        <v>T1-G3</v>
      </c>
      <c r="E45" s="6" t="str">
        <f t="shared" si="0"/>
        <v>Default Delivery Agent.</v>
      </c>
      <c r="F45" s="6" t="str">
        <f t="shared" ref="F45:F51" si="6">"01. Hadfields"</f>
        <v>01. Hadfields</v>
      </c>
    </row>
    <row r="46" spans="1:6" x14ac:dyDescent="0.25">
      <c r="A46" t="s">
        <v>21</v>
      </c>
      <c r="B46" s="1" t="str">
        <f>"""Nav"",""Pentland LIVE"",""27"",""1"",""BZ-BCF20HC"""</f>
        <v>"Nav","Pentland LIVE","27","1","BZ-BCF20HC"</v>
      </c>
      <c r="C46" s="3" t="str">
        <f>"BZ-BCF20HC"</f>
        <v>BZ-BCF20HC</v>
      </c>
      <c r="D46" s="3" t="str">
        <f>"T1-G1"</f>
        <v>T1-G1</v>
      </c>
      <c r="E46" s="6" t="str">
        <f t="shared" si="0"/>
        <v>Default Delivery Agent.</v>
      </c>
      <c r="F46" s="6" t="str">
        <f t="shared" si="6"/>
        <v>01. Hadfields</v>
      </c>
    </row>
    <row r="47" spans="1:6" x14ac:dyDescent="0.25">
      <c r="A47" t="s">
        <v>21</v>
      </c>
      <c r="B47" s="1" t="str">
        <f>"""Nav"",""Pentland LIVE"",""27"",""1"",""BZ-BCF40HC"""</f>
        <v>"Nav","Pentland LIVE","27","1","BZ-BCF40HC"</v>
      </c>
      <c r="C47" s="3" t="str">
        <f>"BZ-BCF40HC"</f>
        <v>BZ-BCF40HC</v>
      </c>
      <c r="D47" s="3" t="str">
        <f>"T1-G3"</f>
        <v>T1-G3</v>
      </c>
      <c r="E47" s="6" t="str">
        <f t="shared" si="0"/>
        <v>Default Delivery Agent.</v>
      </c>
      <c r="F47" s="6" t="str">
        <f t="shared" si="6"/>
        <v>01. Hadfields</v>
      </c>
    </row>
    <row r="48" spans="1:6" x14ac:dyDescent="0.25">
      <c r="A48" t="s">
        <v>21</v>
      </c>
      <c r="B48" s="1" t="str">
        <f>"""Nav"",""Pentland LIVE"",""27"",""1"",""BZ-BCF60HC"""</f>
        <v>"Nav","Pentland LIVE","27","1","BZ-BCF60HC"</v>
      </c>
      <c r="C48" s="3" t="str">
        <f>"BZ-BCF60HC"</f>
        <v>BZ-BCF60HC</v>
      </c>
      <c r="D48" s="3" t="str">
        <f>"T1-G3"</f>
        <v>T1-G3</v>
      </c>
      <c r="E48" s="6" t="str">
        <f t="shared" si="0"/>
        <v>Default Delivery Agent.</v>
      </c>
      <c r="F48" s="6" t="str">
        <f t="shared" si="6"/>
        <v>01. Hadfields</v>
      </c>
    </row>
    <row r="49" spans="1:6" x14ac:dyDescent="0.25">
      <c r="A49" t="s">
        <v>21</v>
      </c>
      <c r="B49" s="1" t="str">
        <f>"""Nav"",""Pentland LIVE"",""27"",""1"",""BZ-BCG130WH"""</f>
        <v>"Nav","Pentland LIVE","27","1","BZ-BCG130WH"</v>
      </c>
      <c r="C49" s="3" t="str">
        <f>"BZ-BCG130WH"</f>
        <v>BZ-BCG130WH</v>
      </c>
      <c r="D49" s="3" t="str">
        <f>"T1-G3"</f>
        <v>T1-G3</v>
      </c>
      <c r="E49" s="6" t="str">
        <f t="shared" si="0"/>
        <v>Default Delivery Agent.</v>
      </c>
      <c r="F49" s="6" t="str">
        <f t="shared" si="6"/>
        <v>01. Hadfields</v>
      </c>
    </row>
    <row r="50" spans="1:6" x14ac:dyDescent="0.25">
      <c r="A50" t="s">
        <v>21</v>
      </c>
      <c r="B50" s="1" t="str">
        <f>"""Nav"",""Pentland LIVE"",""27"",""1"",""BZ-BCG150WH"""</f>
        <v>"Nav","Pentland LIVE","27","1","BZ-BCG150WH"</v>
      </c>
      <c r="C50" s="3" t="str">
        <f>"BZ-BCG150WH"</f>
        <v>BZ-BCG150WH</v>
      </c>
      <c r="D50" s="3" t="str">
        <f>"T1-G3"</f>
        <v>T1-G3</v>
      </c>
      <c r="E50" s="6" t="str">
        <f t="shared" si="0"/>
        <v>Default Delivery Agent.</v>
      </c>
      <c r="F50" s="6" t="str">
        <f t="shared" si="6"/>
        <v>01. Hadfields</v>
      </c>
    </row>
    <row r="51" spans="1:6" x14ac:dyDescent="0.25">
      <c r="A51" t="s">
        <v>21</v>
      </c>
      <c r="B51" s="1" t="str">
        <f>"""Nav"",""Pentland LIVE"",""27"",""1"",""BZ-BCG200WH"""</f>
        <v>"Nav","Pentland LIVE","27","1","BZ-BCG200WH"</v>
      </c>
      <c r="C51" s="3" t="str">
        <f>"BZ-BCG200WH"</f>
        <v>BZ-BCG200WH</v>
      </c>
      <c r="D51" s="3" t="str">
        <f>"T1-G4"</f>
        <v>T1-G4</v>
      </c>
      <c r="E51" s="6" t="str">
        <f t="shared" si="0"/>
        <v>Default Delivery Agent.</v>
      </c>
      <c r="F51" s="6" t="str">
        <f t="shared" si="6"/>
        <v>01. Hadfields</v>
      </c>
    </row>
    <row r="52" spans="1:6" x14ac:dyDescent="0.25">
      <c r="A52" t="s">
        <v>21</v>
      </c>
      <c r="B52" s="1" t="str">
        <f>"""Nav"",""Pentland LIVE"",""27"",""1"",""BZ-BCM1000"""</f>
        <v>"Nav","Pentland LIVE","27","1","BZ-BCM1000"</v>
      </c>
      <c r="C52" s="3" t="str">
        <f>"BZ-BCM1000"</f>
        <v>BZ-BCM1000</v>
      </c>
      <c r="D52" s="3" t="str">
        <f>"T1-G0"</f>
        <v>T1-G0</v>
      </c>
      <c r="E52" s="6" t="str">
        <f t="shared" si="0"/>
        <v>Default Delivery Agent.</v>
      </c>
      <c r="F52" s="6" t="str">
        <f>"03. DPD"</f>
        <v>03. DPD</v>
      </c>
    </row>
    <row r="53" spans="1:6" x14ac:dyDescent="0.25">
      <c r="A53" t="s">
        <v>21</v>
      </c>
      <c r="B53" s="1" t="str">
        <f>"""Nav"",""Pentland LIVE"",""27"",""1"",""BZ-BCM1800"""</f>
        <v>"Nav","Pentland LIVE","27","1","BZ-BCM1800"</v>
      </c>
      <c r="C53" s="3" t="str">
        <f>"BZ-BCM1800"</f>
        <v>BZ-BCM1800</v>
      </c>
      <c r="D53" s="3" t="str">
        <f>"T1-G0"</f>
        <v>T1-G0</v>
      </c>
      <c r="E53" s="6" t="str">
        <f t="shared" si="0"/>
        <v>Default Delivery Agent.</v>
      </c>
      <c r="F53" s="6" t="str">
        <f>"02. Montgomery's"</f>
        <v>02. Montgomery's</v>
      </c>
    </row>
    <row r="54" spans="1:6" x14ac:dyDescent="0.25">
      <c r="A54" t="s">
        <v>21</v>
      </c>
      <c r="B54" s="1" t="str">
        <f>"""Nav"",""Pentland LIVE"",""27"",""1"",""BZ-BCM2100"""</f>
        <v>"Nav","Pentland LIVE","27","1","BZ-BCM2100"</v>
      </c>
      <c r="C54" s="3" t="str">
        <f>"BZ-BCM2100"</f>
        <v>BZ-BCM2100</v>
      </c>
      <c r="D54" s="3" t="str">
        <f>"T1-G0"</f>
        <v>T1-G0</v>
      </c>
      <c r="E54" s="6" t="str">
        <f t="shared" si="0"/>
        <v>Default Delivery Agent.</v>
      </c>
      <c r="F54" s="6" t="str">
        <f>"02. Montgomery's"</f>
        <v>02. Montgomery's</v>
      </c>
    </row>
    <row r="55" spans="1:6" x14ac:dyDescent="0.25">
      <c r="A55" t="s">
        <v>21</v>
      </c>
      <c r="B55" s="1" t="str">
        <f>"""Nav"",""Pentland LIVE"",""27"",""1"",""BZ-BCO1"""</f>
        <v>"Nav","Pentland LIVE","27","1","BZ-BCO1"</v>
      </c>
      <c r="C55" s="3" t="str">
        <f>"BZ-BCO1"</f>
        <v>BZ-BCO1</v>
      </c>
      <c r="D55" s="3" t="str">
        <f>"T1-G0"</f>
        <v>T1-G0</v>
      </c>
      <c r="E55" s="6" t="str">
        <f t="shared" si="0"/>
        <v>Default Delivery Agent.</v>
      </c>
      <c r="F55" s="6" t="str">
        <f>"02. Montgomery's"</f>
        <v>02. Montgomery's</v>
      </c>
    </row>
    <row r="56" spans="1:6" x14ac:dyDescent="0.25">
      <c r="A56" t="s">
        <v>21</v>
      </c>
      <c r="B56" s="1" t="str">
        <f>"""Nav"",""Pentland LIVE"",""27"",""1"",""BZ-BCT2"""</f>
        <v>"Nav","Pentland LIVE","27","1","BZ-BCT2"</v>
      </c>
      <c r="C56" s="3" t="str">
        <f>"BZ-BCT2"</f>
        <v>BZ-BCT2</v>
      </c>
      <c r="D56" s="3" t="str">
        <f>"T1-G0"</f>
        <v>T1-G0</v>
      </c>
      <c r="E56" s="6" t="str">
        <f t="shared" si="0"/>
        <v>Default Delivery Agent.</v>
      </c>
      <c r="F56" s="6" t="str">
        <f>"03. DPD"</f>
        <v>03. DPD</v>
      </c>
    </row>
    <row r="57" spans="1:6" x14ac:dyDescent="0.25">
      <c r="A57" t="s">
        <v>21</v>
      </c>
      <c r="B57" s="1" t="str">
        <f>"""Nav"",""Pentland LIVE"",""27"",""1"",""BZ-BDF22"""</f>
        <v>"Nav","Pentland LIVE","27","1","BZ-BDF22"</v>
      </c>
      <c r="C57" s="3" t="str">
        <f>"BZ-BDF22"</f>
        <v>BZ-BDF22</v>
      </c>
      <c r="D57" s="3" t="str">
        <f>"T1-G2"</f>
        <v>T1-G2</v>
      </c>
      <c r="E57" s="6" t="str">
        <f t="shared" si="0"/>
        <v>Default Delivery Agent.</v>
      </c>
      <c r="F57" s="6" t="str">
        <f t="shared" ref="F57:F65" si="7">"01. Hadfields"</f>
        <v>01. Hadfields</v>
      </c>
    </row>
    <row r="58" spans="1:6" x14ac:dyDescent="0.25">
      <c r="A58" t="s">
        <v>21</v>
      </c>
      <c r="B58" s="1" t="str">
        <f>"""Nav"",""Pentland LIVE"",""27"",""1"",""BZ-BDF32"""</f>
        <v>"Nav","Pentland LIVE","27","1","BZ-BDF32"</v>
      </c>
      <c r="C58" s="3" t="str">
        <f>"BZ-BDF32"</f>
        <v>BZ-BDF32</v>
      </c>
      <c r="D58" s="3" t="str">
        <f>"T1-G2"</f>
        <v>T1-G2</v>
      </c>
      <c r="E58" s="6" t="str">
        <f t="shared" si="0"/>
        <v>Default Delivery Agent.</v>
      </c>
      <c r="F58" s="6" t="str">
        <f t="shared" si="7"/>
        <v>01. Hadfields</v>
      </c>
    </row>
    <row r="59" spans="1:6" x14ac:dyDescent="0.25">
      <c r="A59" t="s">
        <v>21</v>
      </c>
      <c r="B59" s="1" t="str">
        <f>"""Nav"",""Pentland LIVE"",""27"",""1"",""BZ-BDF42"""</f>
        <v>"Nav","Pentland LIVE","27","1","BZ-BDF42"</v>
      </c>
      <c r="C59" s="3" t="str">
        <f>"BZ-BDF42"</f>
        <v>BZ-BDF42</v>
      </c>
      <c r="D59" s="3" t="str">
        <f>"T1-G2"</f>
        <v>T1-G2</v>
      </c>
      <c r="E59" s="6" t="str">
        <f t="shared" si="0"/>
        <v>Default Delivery Agent.</v>
      </c>
      <c r="F59" s="6" t="str">
        <f t="shared" si="7"/>
        <v>01. Hadfields</v>
      </c>
    </row>
    <row r="60" spans="1:6" x14ac:dyDescent="0.25">
      <c r="A60" t="s">
        <v>21</v>
      </c>
      <c r="B60" s="1" t="str">
        <f>"""Nav"",""Pentland LIVE"",""27"",""1"",""BZ-BDF52"""</f>
        <v>"Nav","Pentland LIVE","27","1","BZ-BDF52"</v>
      </c>
      <c r="C60" s="3" t="str">
        <f>"BZ-BDF52"</f>
        <v>BZ-BDF52</v>
      </c>
      <c r="D60" s="3" t="str">
        <f>"T1-G2"</f>
        <v>T1-G2</v>
      </c>
      <c r="E60" s="6" t="str">
        <f t="shared" si="0"/>
        <v>Default Delivery Agent.</v>
      </c>
      <c r="F60" s="6" t="str">
        <f t="shared" si="7"/>
        <v>01. Hadfields</v>
      </c>
    </row>
    <row r="61" spans="1:6" x14ac:dyDescent="0.25">
      <c r="A61" t="s">
        <v>21</v>
      </c>
      <c r="B61" s="1" t="str">
        <f>"""Nav"",""Pentland LIVE"",""27"",""1"",""BZ-BDF62"""</f>
        <v>"Nav","Pentland LIVE","27","1","BZ-BDF62"</v>
      </c>
      <c r="C61" s="3" t="str">
        <f>"BZ-BDF62"</f>
        <v>BZ-BDF62</v>
      </c>
      <c r="D61" s="3" t="str">
        <f>"T1-G3"</f>
        <v>T1-G3</v>
      </c>
      <c r="E61" s="6" t="str">
        <f t="shared" si="0"/>
        <v>Default Delivery Agent.</v>
      </c>
      <c r="F61" s="6" t="str">
        <f t="shared" si="7"/>
        <v>01. Hadfields</v>
      </c>
    </row>
    <row r="62" spans="1:6" x14ac:dyDescent="0.25">
      <c r="A62" t="s">
        <v>21</v>
      </c>
      <c r="B62" s="1" t="str">
        <f>"""Nav"",""Pentland LIVE"",""27"",""1"",""BZ-BF1SS"""</f>
        <v>"Nav","Pentland LIVE","27","1","BZ-BF1SS"</v>
      </c>
      <c r="C62" s="3" t="str">
        <f>"BZ-BF1SS"</f>
        <v>BZ-BF1SS</v>
      </c>
      <c r="D62" s="3" t="str">
        <f>"T1-G3"</f>
        <v>T1-G3</v>
      </c>
      <c r="E62" s="6" t="str">
        <f t="shared" si="0"/>
        <v>Default Delivery Agent.</v>
      </c>
      <c r="F62" s="6" t="str">
        <f t="shared" si="7"/>
        <v>01. Hadfields</v>
      </c>
    </row>
    <row r="63" spans="1:6" x14ac:dyDescent="0.25">
      <c r="A63" t="s">
        <v>21</v>
      </c>
      <c r="B63" s="1" t="str">
        <f>"""Nav"",""Pentland LIVE"",""27"",""1"",""BZ-BF1SSCR"""</f>
        <v>"Nav","Pentland LIVE","27","1","BZ-BF1SSCR"</v>
      </c>
      <c r="C63" s="3" t="str">
        <f>"BZ-BF1SSCR"</f>
        <v>BZ-BF1SSCR</v>
      </c>
      <c r="D63" s="3" t="str">
        <f>"T1-G3"</f>
        <v>T1-G3</v>
      </c>
      <c r="E63" s="6" t="str">
        <f t="shared" si="0"/>
        <v>Default Delivery Agent.</v>
      </c>
      <c r="F63" s="6" t="str">
        <f t="shared" si="7"/>
        <v>01. Hadfields</v>
      </c>
    </row>
    <row r="64" spans="1:6" x14ac:dyDescent="0.25">
      <c r="A64" t="s">
        <v>21</v>
      </c>
      <c r="B64" s="1" t="str">
        <f>"""Nav"",""Pentland LIVE"",""27"",""1"",""BZ-BF2SS"""</f>
        <v>"Nav","Pentland LIVE","27","1","BZ-BF2SS"</v>
      </c>
      <c r="C64" s="3" t="str">
        <f>"BZ-BF2SS"</f>
        <v>BZ-BF2SS</v>
      </c>
      <c r="D64" s="3" t="str">
        <f>"T1-G3"</f>
        <v>T1-G3</v>
      </c>
      <c r="E64" s="6" t="str">
        <f t="shared" si="0"/>
        <v>Default Delivery Agent.</v>
      </c>
      <c r="F64" s="6" t="str">
        <f t="shared" si="7"/>
        <v>01. Hadfields</v>
      </c>
    </row>
    <row r="65" spans="1:6" x14ac:dyDescent="0.25">
      <c r="A65" t="s">
        <v>21</v>
      </c>
      <c r="B65" s="1" t="str">
        <f>"""Nav"",""Pentland LIVE"",""27"",""1"",""BZ-BF2SSCR"""</f>
        <v>"Nav","Pentland LIVE","27","1","BZ-BF2SSCR"</v>
      </c>
      <c r="C65" s="3" t="str">
        <f>"BZ-BF2SSCR"</f>
        <v>BZ-BF2SSCR</v>
      </c>
      <c r="D65" s="3" t="str">
        <f>"T1-G3"</f>
        <v>T1-G3</v>
      </c>
      <c r="E65" s="6" t="str">
        <f t="shared" si="0"/>
        <v>Default Delivery Agent.</v>
      </c>
      <c r="F65" s="6" t="str">
        <f t="shared" si="7"/>
        <v>01. Hadfields</v>
      </c>
    </row>
    <row r="66" spans="1:6" x14ac:dyDescent="0.25">
      <c r="A66" t="s">
        <v>21</v>
      </c>
      <c r="B66" s="1" t="str">
        <f>"""Nav"",""Pentland LIVE"",""27"",""1"",""BZ-BF6"""</f>
        <v>"Nav","Pentland LIVE","27","1","BZ-BF6"</v>
      </c>
      <c r="C66" s="3" t="str">
        <f>"BZ-BF6"</f>
        <v>BZ-BF6</v>
      </c>
      <c r="D66" s="3" t="str">
        <f>"T1-G0"</f>
        <v>T1-G0</v>
      </c>
      <c r="E66" s="6" t="str">
        <f t="shared" si="0"/>
        <v>Default Delivery Agent.</v>
      </c>
      <c r="F66" s="6" t="str">
        <f>"03. DPD"</f>
        <v>03. DPD</v>
      </c>
    </row>
    <row r="67" spans="1:6" x14ac:dyDescent="0.25">
      <c r="A67" t="s">
        <v>21</v>
      </c>
      <c r="B67" s="1" t="str">
        <f>"""Nav"",""Pentland LIVE"",""27"",""1"",""BZ-BF6+6"""</f>
        <v>"Nav","Pentland LIVE","27","1","BZ-BF6+6"</v>
      </c>
      <c r="C67" s="3" t="str">
        <f>"BZ-BF6+6"</f>
        <v>BZ-BF6+6</v>
      </c>
      <c r="D67" s="3" t="str">
        <f>"T1-G0"</f>
        <v>T1-G0</v>
      </c>
      <c r="E67" s="6" t="str">
        <f t="shared" si="0"/>
        <v>Default Delivery Agent.</v>
      </c>
      <c r="F67" s="6" t="str">
        <f>"03. DPD"</f>
        <v>03. DPD</v>
      </c>
    </row>
    <row r="68" spans="1:6" x14ac:dyDescent="0.25">
      <c r="A68" t="s">
        <v>21</v>
      </c>
      <c r="B68" s="1" t="str">
        <f>"""Nav"",""Pentland LIVE"",""27"",""1"",""BZ-BF8"""</f>
        <v>"Nav","Pentland LIVE","27","1","BZ-BF8"</v>
      </c>
      <c r="C68" s="3" t="str">
        <f>"BZ-BF8"</f>
        <v>BZ-BF8</v>
      </c>
      <c r="D68" s="3" t="str">
        <f>"T1-G0"</f>
        <v>T1-G0</v>
      </c>
      <c r="E68" s="6" t="str">
        <f t="shared" si="0"/>
        <v>Default Delivery Agent.</v>
      </c>
      <c r="F68" s="6" t="str">
        <f>"03. DPD"</f>
        <v>03. DPD</v>
      </c>
    </row>
    <row r="69" spans="1:6" x14ac:dyDescent="0.25">
      <c r="A69" t="s">
        <v>21</v>
      </c>
      <c r="B69" s="1" t="str">
        <f>"""Nav"",""Pentland LIVE"",""27"",""1"",""BZ-BF8+8"""</f>
        <v>"Nav","Pentland LIVE","27","1","BZ-BF8+8"</v>
      </c>
      <c r="C69" s="3" t="str">
        <f>"BZ-BF8+8"</f>
        <v>BZ-BF8+8</v>
      </c>
      <c r="D69" s="3" t="str">
        <f>"T1-G0"</f>
        <v>T1-G0</v>
      </c>
      <c r="E69" s="6" t="str">
        <f t="shared" si="0"/>
        <v>Default Delivery Agent.</v>
      </c>
      <c r="F69" s="6" t="str">
        <f>"03. DPD"</f>
        <v>03. DPD</v>
      </c>
    </row>
    <row r="70" spans="1:6" x14ac:dyDescent="0.25">
      <c r="A70" t="s">
        <v>21</v>
      </c>
      <c r="B70" s="1" t="str">
        <f>"""Nav"",""Pentland LIVE"",""27"",""1"",""BZ-BFG130BK"""</f>
        <v>"Nav","Pentland LIVE","27","1","BZ-BFG130BK"</v>
      </c>
      <c r="C70" s="3" t="str">
        <f>"BZ-BFG130BK"</f>
        <v>BZ-BFG130BK</v>
      </c>
      <c r="D70" s="3" t="str">
        <f>"T1-G3"</f>
        <v>T1-G3</v>
      </c>
      <c r="E70" s="6" t="str">
        <f t="shared" si="0"/>
        <v>Default Delivery Agent.</v>
      </c>
      <c r="F70" s="6" t="str">
        <f t="shared" ref="F70:F75" si="8">"01. Hadfields"</f>
        <v>01. Hadfields</v>
      </c>
    </row>
    <row r="71" spans="1:6" x14ac:dyDescent="0.25">
      <c r="A71" t="s">
        <v>21</v>
      </c>
      <c r="B71" s="1" t="str">
        <f>"""Nav"",""Pentland LIVE"",""27"",""1"",""BZ-BFG130WH"""</f>
        <v>"Nav","Pentland LIVE","27","1","BZ-BFG130WH"</v>
      </c>
      <c r="C71" s="3" t="str">
        <f>"BZ-BFG130WH"</f>
        <v>BZ-BFG130WH</v>
      </c>
      <c r="D71" s="3" t="str">
        <f>"T1-G3"</f>
        <v>T1-G3</v>
      </c>
      <c r="E71" s="6" t="str">
        <f t="shared" si="0"/>
        <v>Default Delivery Agent.</v>
      </c>
      <c r="F71" s="6" t="str">
        <f t="shared" si="8"/>
        <v>01. Hadfields</v>
      </c>
    </row>
    <row r="72" spans="1:6" x14ac:dyDescent="0.25">
      <c r="A72" t="s">
        <v>21</v>
      </c>
      <c r="B72" s="1" t="str">
        <f>"""Nav"",""Pentland LIVE"",""27"",""1"",""BZ-BFG150BK"""</f>
        <v>"Nav","Pentland LIVE","27","1","BZ-BFG150BK"</v>
      </c>
      <c r="C72" s="3" t="str">
        <f>"BZ-BFG150BK"</f>
        <v>BZ-BFG150BK</v>
      </c>
      <c r="D72" s="3" t="str">
        <f>"T1-G3"</f>
        <v>T1-G3</v>
      </c>
      <c r="E72" s="6" t="str">
        <f t="shared" si="0"/>
        <v>Default Delivery Agent.</v>
      </c>
      <c r="F72" s="6" t="str">
        <f t="shared" si="8"/>
        <v>01. Hadfields</v>
      </c>
    </row>
    <row r="73" spans="1:6" x14ac:dyDescent="0.25">
      <c r="A73" t="s">
        <v>21</v>
      </c>
      <c r="B73" s="1" t="str">
        <f>"""Nav"",""Pentland LIVE"",""27"",""1"",""BZ-BFG150WH"""</f>
        <v>"Nav","Pentland LIVE","27","1","BZ-BFG150WH"</v>
      </c>
      <c r="C73" s="3" t="str">
        <f>"BZ-BFG150WH"</f>
        <v>BZ-BFG150WH</v>
      </c>
      <c r="D73" s="3" t="str">
        <f>"T1-G3"</f>
        <v>T1-G3</v>
      </c>
      <c r="E73" s="6" t="str">
        <f t="shared" si="0"/>
        <v>Default Delivery Agent.</v>
      </c>
      <c r="F73" s="6" t="str">
        <f t="shared" si="8"/>
        <v>01. Hadfields</v>
      </c>
    </row>
    <row r="74" spans="1:6" x14ac:dyDescent="0.25">
      <c r="A74" t="s">
        <v>21</v>
      </c>
      <c r="B74" s="1" t="str">
        <f>"""Nav"",""Pentland LIVE"",""27"",""1"",""BZ-BFG200BK"""</f>
        <v>"Nav","Pentland LIVE","27","1","BZ-BFG200BK"</v>
      </c>
      <c r="C74" s="3" t="str">
        <f>"BZ-BFG200BK"</f>
        <v>BZ-BFG200BK</v>
      </c>
      <c r="D74" s="3" t="str">
        <f>"T1-G4"</f>
        <v>T1-G4</v>
      </c>
      <c r="E74" s="6" t="str">
        <f t="shared" ref="E74:E137" si="9">"Default Delivery Agent."</f>
        <v>Default Delivery Agent.</v>
      </c>
      <c r="F74" s="6" t="str">
        <f t="shared" si="8"/>
        <v>01. Hadfields</v>
      </c>
    </row>
    <row r="75" spans="1:6" x14ac:dyDescent="0.25">
      <c r="A75" t="s">
        <v>21</v>
      </c>
      <c r="B75" s="1" t="str">
        <f>"""Nav"",""Pentland LIVE"",""27"",""1"",""BZ-BFG200WH"""</f>
        <v>"Nav","Pentland LIVE","27","1","BZ-BFG200WH"</v>
      </c>
      <c r="C75" s="3" t="str">
        <f>"BZ-BFG200WH"</f>
        <v>BZ-BFG200WH</v>
      </c>
      <c r="D75" s="3" t="str">
        <f>"T1-G4"</f>
        <v>T1-G4</v>
      </c>
      <c r="E75" s="6" t="str">
        <f t="shared" si="9"/>
        <v>Default Delivery Agent.</v>
      </c>
      <c r="F75" s="6" t="str">
        <f t="shared" si="8"/>
        <v>01. Hadfields</v>
      </c>
    </row>
    <row r="76" spans="1:6" x14ac:dyDescent="0.25">
      <c r="A76" t="s">
        <v>21</v>
      </c>
      <c r="B76" s="1" t="str">
        <f>"""Nav"",""Pentland LIVE"",""27"",""1"",""BZ-BG1A"""</f>
        <v>"Nav","Pentland LIVE","27","1","BZ-BG1A"</v>
      </c>
      <c r="C76" s="3" t="str">
        <f>"BZ-BG1A"</f>
        <v>BZ-BG1A</v>
      </c>
      <c r="D76" s="3" t="str">
        <f>"T1-G0"</f>
        <v>T1-G0</v>
      </c>
      <c r="E76" s="6" t="str">
        <f t="shared" si="9"/>
        <v>Default Delivery Agent.</v>
      </c>
      <c r="F76" s="6" t="str">
        <f>"03. DPD"</f>
        <v>03. DPD</v>
      </c>
    </row>
    <row r="77" spans="1:6" x14ac:dyDescent="0.25">
      <c r="A77" t="s">
        <v>21</v>
      </c>
      <c r="B77" s="1" t="str">
        <f>"""Nav"",""Pentland LIVE"",""27"",""1"",""BZ-BG2A"""</f>
        <v>"Nav","Pentland LIVE","27","1","BZ-BG2A"</v>
      </c>
      <c r="C77" s="3" t="str">
        <f>"BZ-BG2A"</f>
        <v>BZ-BG2A</v>
      </c>
      <c r="D77" s="3" t="str">
        <f>"T1-G0"</f>
        <v>T1-G0</v>
      </c>
      <c r="E77" s="6" t="str">
        <f t="shared" si="9"/>
        <v>Default Delivery Agent.</v>
      </c>
      <c r="F77" s="6" t="str">
        <f>"02. Montgomery's"</f>
        <v>02. Montgomery's</v>
      </c>
    </row>
    <row r="78" spans="1:6" x14ac:dyDescent="0.25">
      <c r="A78" t="s">
        <v>21</v>
      </c>
      <c r="B78" s="1" t="str">
        <f>"""Nav"",""Pentland LIVE"",""27"",""1"",""BZ-BHD50"""</f>
        <v>"Nav","Pentland LIVE","27","1","BZ-BHD50"</v>
      </c>
      <c r="C78" s="3" t="str">
        <f>"BZ-BHD50"</f>
        <v>BZ-BHD50</v>
      </c>
      <c r="D78" s="3" t="str">
        <f>"T1-G3"</f>
        <v>T1-G3</v>
      </c>
      <c r="E78" s="6" t="str">
        <f t="shared" si="9"/>
        <v>Default Delivery Agent.</v>
      </c>
      <c r="F78" s="6" t="str">
        <f>"01. Hadfields"</f>
        <v>01. Hadfields</v>
      </c>
    </row>
    <row r="79" spans="1:6" x14ac:dyDescent="0.25">
      <c r="A79" t="s">
        <v>21</v>
      </c>
      <c r="B79" s="1" t="str">
        <f>"""Nav"",""Pentland LIVE"",""27"",""1"",""BZ-BIF"""</f>
        <v>"Nav","Pentland LIVE","27","1","BZ-BIF"</v>
      </c>
      <c r="C79" s="3" t="str">
        <f>"BZ-BIF"</f>
        <v>BZ-BIF</v>
      </c>
      <c r="D79" s="3" t="str">
        <f>"T1-G0"</f>
        <v>T1-G0</v>
      </c>
      <c r="E79" s="6" t="str">
        <f t="shared" si="9"/>
        <v>Default Delivery Agent.</v>
      </c>
      <c r="F79" s="6" t="str">
        <f>"03. DPD"</f>
        <v>03. DPD</v>
      </c>
    </row>
    <row r="80" spans="1:6" x14ac:dyDescent="0.25">
      <c r="A80" t="s">
        <v>21</v>
      </c>
      <c r="B80" s="1" t="str">
        <f>"""Nav"",""Pentland LIVE"",""27"",""1"",""BZ-BIH1"""</f>
        <v>"Nav","Pentland LIVE","27","1","BZ-BIH1"</v>
      </c>
      <c r="C80" s="3" t="str">
        <f>"BZ-BIH1"</f>
        <v>BZ-BIH1</v>
      </c>
      <c r="D80" s="3" t="str">
        <f>"T1-G0"</f>
        <v>T1-G0</v>
      </c>
      <c r="E80" s="6" t="str">
        <f t="shared" si="9"/>
        <v>Default Delivery Agent.</v>
      </c>
      <c r="F80" s="6" t="str">
        <f>"03. DPD"</f>
        <v>03. DPD</v>
      </c>
    </row>
    <row r="81" spans="1:6" x14ac:dyDescent="0.25">
      <c r="A81" t="s">
        <v>21</v>
      </c>
      <c r="B81" s="1" t="str">
        <f>"""Nav"",""Pentland LIVE"",""27"",""1"",""BZ-BIH2"""</f>
        <v>"Nav","Pentland LIVE","27","1","BZ-BIH2"</v>
      </c>
      <c r="C81" s="3" t="str">
        <f>"BZ-BIH2"</f>
        <v>BZ-BIH2</v>
      </c>
      <c r="D81" s="3" t="str">
        <f>"T1-G0"</f>
        <v>T1-G0</v>
      </c>
      <c r="E81" s="6" t="str">
        <f t="shared" si="9"/>
        <v>Default Delivery Agent.</v>
      </c>
      <c r="F81" s="6" t="str">
        <f>"03. DPD"</f>
        <v>03. DPD</v>
      </c>
    </row>
    <row r="82" spans="1:6" x14ac:dyDescent="0.25">
      <c r="A82" t="s">
        <v>21</v>
      </c>
      <c r="B82" s="1" t="str">
        <f>"""Nav"",""Pentland LIVE"",""27"",""1"",""BZ-BIM160"""</f>
        <v>"Nav","Pentland LIVE","27","1","BZ-BIM160"</v>
      </c>
      <c r="C82" s="3" t="str">
        <f>"BZ-BIM160"</f>
        <v>BZ-BIM160</v>
      </c>
      <c r="D82" s="3" t="str">
        <f>"T1-G2"</f>
        <v>T1-G2</v>
      </c>
      <c r="E82" s="6" t="str">
        <f t="shared" si="9"/>
        <v>Default Delivery Agent.</v>
      </c>
      <c r="F82" s="6" t="str">
        <f>"02. Montgomery's"</f>
        <v>02. Montgomery's</v>
      </c>
    </row>
    <row r="83" spans="1:6" x14ac:dyDescent="0.25">
      <c r="A83" t="s">
        <v>21</v>
      </c>
      <c r="B83" s="1" t="str">
        <f>"""Nav"",""Pentland LIVE"",""27"",""1"",""BZ-BIM230"""</f>
        <v>"Nav","Pentland LIVE","27","1","BZ-BIM230"</v>
      </c>
      <c r="C83" s="3" t="str">
        <f>"BZ-BIM230"</f>
        <v>BZ-BIM230</v>
      </c>
      <c r="D83" s="3" t="str">
        <f>"T1-G2"</f>
        <v>T1-G2</v>
      </c>
      <c r="E83" s="6" t="str">
        <f t="shared" si="9"/>
        <v>Default Delivery Agent.</v>
      </c>
      <c r="F83" s="6" t="str">
        <f>"02. Montgomery's"</f>
        <v>02. Montgomery's</v>
      </c>
    </row>
    <row r="84" spans="1:6" x14ac:dyDescent="0.25">
      <c r="A84" t="s">
        <v>21</v>
      </c>
      <c r="B84" s="1" t="str">
        <f>"""Nav"",""Pentland LIVE"",""27"",""1"",""BZ-BIM40"""</f>
        <v>"Nav","Pentland LIVE","27","1","BZ-BIM40"</v>
      </c>
      <c r="C84" s="3" t="str">
        <f>"BZ-BIM40"</f>
        <v>BZ-BIM40</v>
      </c>
      <c r="D84" s="3" t="str">
        <f>"T1-G1"</f>
        <v>T1-G1</v>
      </c>
      <c r="E84" s="6" t="str">
        <f t="shared" si="9"/>
        <v>Default Delivery Agent.</v>
      </c>
      <c r="F84" s="6" t="str">
        <f>"02. Montgomery's"</f>
        <v>02. Montgomery's</v>
      </c>
    </row>
    <row r="85" spans="1:6" x14ac:dyDescent="0.25">
      <c r="A85" t="s">
        <v>21</v>
      </c>
      <c r="B85" s="1" t="str">
        <f>"""Nav"",""Pentland LIVE"",""27"",""1"",""BZ-BIM90"""</f>
        <v>"Nav","Pentland LIVE","27","1","BZ-BIM90"</v>
      </c>
      <c r="C85" s="3" t="str">
        <f>"BZ-BIM90"</f>
        <v>BZ-BIM90</v>
      </c>
      <c r="D85" s="3" t="str">
        <f>"T1-G1"</f>
        <v>T1-G1</v>
      </c>
      <c r="E85" s="6" t="str">
        <f t="shared" si="9"/>
        <v>Default Delivery Agent.</v>
      </c>
      <c r="F85" s="6" t="str">
        <f>"02. Montgomery's"</f>
        <v>02. Montgomery's</v>
      </c>
    </row>
    <row r="86" spans="1:6" x14ac:dyDescent="0.25">
      <c r="A86" t="s">
        <v>21</v>
      </c>
      <c r="B86" s="1" t="str">
        <f>"""Nav"",""Pentland LIVE"",""27"",""1"",""BZ-BMB30"""</f>
        <v>"Nav","Pentland LIVE","27","1","BZ-BMB30"</v>
      </c>
      <c r="C86" s="3" t="str">
        <f>"BZ-BMB30"</f>
        <v>BZ-BMB30</v>
      </c>
      <c r="D86" s="3" t="str">
        <f>"T1-G0"</f>
        <v>T1-G0</v>
      </c>
      <c r="E86" s="6" t="str">
        <f t="shared" si="9"/>
        <v>Default Delivery Agent.</v>
      </c>
      <c r="F86" s="6" t="str">
        <f>"03. DPD"</f>
        <v>03. DPD</v>
      </c>
    </row>
    <row r="87" spans="1:6" x14ac:dyDescent="0.25">
      <c r="A87" t="s">
        <v>21</v>
      </c>
      <c r="B87" s="1" t="str">
        <f>"""Nav"",""Pentland LIVE"",""27"",""1"",""BZ-BMB30G"""</f>
        <v>"Nav","Pentland LIVE","27","1","BZ-BMB30G"</v>
      </c>
      <c r="C87" s="3" t="str">
        <f>"BZ-BMB30G"</f>
        <v>BZ-BMB30G</v>
      </c>
      <c r="D87" s="3" t="str">
        <f>"T1-G0"</f>
        <v>T1-G0</v>
      </c>
      <c r="E87" s="6" t="str">
        <f t="shared" si="9"/>
        <v>Default Delivery Agent.</v>
      </c>
      <c r="F87" s="6" t="str">
        <f>"03. DPD"</f>
        <v>03. DPD</v>
      </c>
    </row>
    <row r="88" spans="1:6" x14ac:dyDescent="0.25">
      <c r="A88" t="s">
        <v>21</v>
      </c>
      <c r="B88" s="1" t="str">
        <f>"""Nav"",""Pentland LIVE"",""27"",""1"",""BZ-BMB40"""</f>
        <v>"Nav","Pentland LIVE","27","1","BZ-BMB40"</v>
      </c>
      <c r="C88" s="3" t="str">
        <f>"BZ-BMB40"</f>
        <v>BZ-BMB40</v>
      </c>
      <c r="D88" s="3" t="str">
        <f>"T1-G0"</f>
        <v>T1-G0</v>
      </c>
      <c r="E88" s="6" t="str">
        <f t="shared" si="9"/>
        <v>Default Delivery Agent.</v>
      </c>
      <c r="F88" s="6" t="str">
        <f>"03. DPD"</f>
        <v>03. DPD</v>
      </c>
    </row>
    <row r="89" spans="1:6" x14ac:dyDescent="0.25">
      <c r="A89" t="s">
        <v>21</v>
      </c>
      <c r="B89" s="1" t="str">
        <f>"""Nav"",""Pentland LIVE"",""27"",""1"",""BZ-BMB40G"""</f>
        <v>"Nav","Pentland LIVE","27","1","BZ-BMB40G"</v>
      </c>
      <c r="C89" s="3" t="str">
        <f>"BZ-BMB40G"</f>
        <v>BZ-BMB40G</v>
      </c>
      <c r="D89" s="3" t="str">
        <f>"T1-G0"</f>
        <v>T1-G0</v>
      </c>
      <c r="E89" s="6" t="str">
        <f t="shared" si="9"/>
        <v>Default Delivery Agent.</v>
      </c>
      <c r="F89" s="6" t="str">
        <f>"03. DPD"</f>
        <v>03. DPD</v>
      </c>
    </row>
    <row r="90" spans="1:6" x14ac:dyDescent="0.25">
      <c r="A90" t="s">
        <v>21</v>
      </c>
      <c r="B90" s="1" t="str">
        <f>"""Nav"",""Pentland LIVE"",""27"",""1"",""BZ-BPB1500-7NMK11"""</f>
        <v>"Nav","Pentland LIVE","27","1","BZ-BPB1500-7NMK11"</v>
      </c>
      <c r="C90" s="3" t="str">
        <f>"BZ-BPB1500-7NMK11"</f>
        <v>BZ-BPB1500-7NMK11</v>
      </c>
      <c r="D90" s="3" t="str">
        <f>"T1-G3"</f>
        <v>T1-G3</v>
      </c>
      <c r="E90" s="6" t="str">
        <f t="shared" si="9"/>
        <v>Default Delivery Agent.</v>
      </c>
      <c r="F90" s="6" t="str">
        <f t="shared" ref="F90:F95" si="10">"01. Hadfields"</f>
        <v>01. Hadfields</v>
      </c>
    </row>
    <row r="91" spans="1:6" x14ac:dyDescent="0.25">
      <c r="A91" t="s">
        <v>21</v>
      </c>
      <c r="B91" s="1" t="str">
        <f>"""Nav"",""Pentland LIVE"",""27"",""1"",""BZ-BPB1500MK11"""</f>
        <v>"Nav","Pentland LIVE","27","1","BZ-BPB1500MK11"</v>
      </c>
      <c r="C91" s="3" t="str">
        <f>"BZ-BPB1500MK11"</f>
        <v>BZ-BPB1500MK11</v>
      </c>
      <c r="D91" s="3" t="str">
        <f>"T1-G3"</f>
        <v>T1-G3</v>
      </c>
      <c r="E91" s="6" t="str">
        <f t="shared" si="9"/>
        <v>Default Delivery Agent.</v>
      </c>
      <c r="F91" s="6" t="str">
        <f t="shared" si="10"/>
        <v>01. Hadfields</v>
      </c>
    </row>
    <row r="92" spans="1:6" x14ac:dyDescent="0.25">
      <c r="A92" t="s">
        <v>21</v>
      </c>
      <c r="B92" s="1" t="str">
        <f>"""Nav"",""Pentland LIVE"",""27"",""1"",""BZ-BPB2000-7NMK11"""</f>
        <v>"Nav","Pentland LIVE","27","1","BZ-BPB2000-7NMK11"</v>
      </c>
      <c r="C92" s="3" t="str">
        <f>"BZ-BPB2000-7NMK11"</f>
        <v>BZ-BPB2000-7NMK11</v>
      </c>
      <c r="D92" s="3" t="str">
        <f>"T1-G3"</f>
        <v>T1-G3</v>
      </c>
      <c r="E92" s="6" t="str">
        <f t="shared" si="9"/>
        <v>Default Delivery Agent.</v>
      </c>
      <c r="F92" s="6" t="str">
        <f t="shared" si="10"/>
        <v>01. Hadfields</v>
      </c>
    </row>
    <row r="93" spans="1:6" x14ac:dyDescent="0.25">
      <c r="A93" t="s">
        <v>21</v>
      </c>
      <c r="B93" s="1" t="str">
        <f>"""Nav"",""Pentland LIVE"",""27"",""1"",""BZ-BPB2000MK11"""</f>
        <v>"Nav","Pentland LIVE","27","1","BZ-BPB2000MK11"</v>
      </c>
      <c r="C93" s="3" t="str">
        <f>"BZ-BPB2000MK11"</f>
        <v>BZ-BPB2000MK11</v>
      </c>
      <c r="D93" s="3" t="str">
        <f>"T1-G3"</f>
        <v>T1-G3</v>
      </c>
      <c r="E93" s="6" t="str">
        <f t="shared" si="9"/>
        <v>Default Delivery Agent.</v>
      </c>
      <c r="F93" s="6" t="str">
        <f t="shared" si="10"/>
        <v>01. Hadfields</v>
      </c>
    </row>
    <row r="94" spans="1:6" x14ac:dyDescent="0.25">
      <c r="A94" t="s">
        <v>21</v>
      </c>
      <c r="B94" s="1" t="str">
        <f>"""Nav"",""Pentland LIVE"",""27"",""1"",""BZ-BPD2XX"""</f>
        <v>"Nav","Pentland LIVE","27","1","BZ-BPD2XX"</v>
      </c>
      <c r="C94" s="3" t="str">
        <f>"BZ-BPD2XX"</f>
        <v>BZ-BPD2XX</v>
      </c>
      <c r="D94" s="3" t="str">
        <f>"T1-G2"</f>
        <v>T1-G2</v>
      </c>
      <c r="E94" s="6" t="str">
        <f t="shared" si="9"/>
        <v>Default Delivery Agent.</v>
      </c>
      <c r="F94" s="6" t="str">
        <f t="shared" si="10"/>
        <v>01. Hadfields</v>
      </c>
    </row>
    <row r="95" spans="1:6" x14ac:dyDescent="0.25">
      <c r="A95" t="s">
        <v>21</v>
      </c>
      <c r="B95" s="1" t="str">
        <f>"""Nav"",""Pentland LIVE"",""27"",""1"",""BZ-BPD3XX"""</f>
        <v>"Nav","Pentland LIVE","27","1","BZ-BPD3XX"</v>
      </c>
      <c r="C95" s="3" t="str">
        <f>"BZ-BPD3XX"</f>
        <v>BZ-BPD3XX</v>
      </c>
      <c r="D95" s="3" t="str">
        <f>"T1-G3"</f>
        <v>T1-G3</v>
      </c>
      <c r="E95" s="6" t="str">
        <f t="shared" si="9"/>
        <v>Default Delivery Agent.</v>
      </c>
      <c r="F95" s="6" t="str">
        <f t="shared" si="10"/>
        <v>01. Hadfields</v>
      </c>
    </row>
    <row r="96" spans="1:6" x14ac:dyDescent="0.25">
      <c r="A96" t="s">
        <v>21</v>
      </c>
      <c r="B96" s="1" t="str">
        <f>"""Nav"",""Pentland LIVE"",""27"",""1"",""BZ-BPO1"""</f>
        <v>"Nav","Pentland LIVE","27","1","BZ-BPO1"</v>
      </c>
      <c r="C96" s="3" t="str">
        <f>"BZ-BPO1"</f>
        <v>BZ-BPO1</v>
      </c>
      <c r="D96" s="3" t="str">
        <f>"T1-G1"</f>
        <v>T1-G1</v>
      </c>
      <c r="E96" s="6" t="str">
        <f t="shared" si="9"/>
        <v>Default Delivery Agent.</v>
      </c>
      <c r="F96" s="6" t="str">
        <f>"02. Montgomery's"</f>
        <v>02. Montgomery's</v>
      </c>
    </row>
    <row r="97" spans="1:6" x14ac:dyDescent="0.25">
      <c r="A97" t="s">
        <v>21</v>
      </c>
      <c r="B97" s="1" t="str">
        <f>"""Nav"",""Pentland LIVE"",""27"",""1"",""BZ-BPO2"""</f>
        <v>"Nav","Pentland LIVE","27","1","BZ-BPO2"</v>
      </c>
      <c r="C97" s="3" t="str">
        <f>"BZ-BPO2"</f>
        <v>BZ-BPO2</v>
      </c>
      <c r="D97" s="3" t="str">
        <f>"T1-G1"</f>
        <v>T1-G1</v>
      </c>
      <c r="E97" s="6" t="str">
        <f t="shared" si="9"/>
        <v>Default Delivery Agent.</v>
      </c>
      <c r="F97" s="6" t="str">
        <f>"02. Montgomery's"</f>
        <v>02. Montgomery's</v>
      </c>
    </row>
    <row r="98" spans="1:6" x14ac:dyDescent="0.25">
      <c r="A98" t="s">
        <v>21</v>
      </c>
      <c r="B98" s="1" t="str">
        <f>"""Nav"",""Pentland LIVE"",""27"",""1"",""BZ-BPW1"""</f>
        <v>"Nav","Pentland LIVE","27","1","BZ-BPW1"</v>
      </c>
      <c r="C98" s="3" t="str">
        <f>"BZ-BPW1"</f>
        <v>BZ-BPW1</v>
      </c>
      <c r="D98" s="3" t="str">
        <f>"T1-G1"</f>
        <v>T1-G1</v>
      </c>
      <c r="E98" s="6" t="str">
        <f t="shared" si="9"/>
        <v>Default Delivery Agent.</v>
      </c>
      <c r="F98" s="6" t="str">
        <f>"02. Montgomery's"</f>
        <v>02. Montgomery's</v>
      </c>
    </row>
    <row r="99" spans="1:6" x14ac:dyDescent="0.25">
      <c r="A99" t="s">
        <v>21</v>
      </c>
      <c r="B99" s="1" t="str">
        <f>"""Nav"",""Pentland LIVE"",""27"",""1"",""BZ-BR1SS"""</f>
        <v>"Nav","Pentland LIVE","27","1","BZ-BR1SS"</v>
      </c>
      <c r="C99" s="3" t="str">
        <f>"BZ-BR1SS"</f>
        <v>BZ-BR1SS</v>
      </c>
      <c r="D99" s="3" t="str">
        <f>"T1-G3"</f>
        <v>T1-G3</v>
      </c>
      <c r="E99" s="6" t="str">
        <f t="shared" si="9"/>
        <v>Default Delivery Agent.</v>
      </c>
      <c r="F99" s="6" t="str">
        <f>"01. Hadfields"</f>
        <v>01. Hadfields</v>
      </c>
    </row>
    <row r="100" spans="1:6" x14ac:dyDescent="0.25">
      <c r="A100" t="s">
        <v>21</v>
      </c>
      <c r="B100" s="1" t="str">
        <f>"""Nav"",""Pentland LIVE"",""27"",""1"",""BZ-BR1SSCR"""</f>
        <v>"Nav","Pentland LIVE","27","1","BZ-BR1SSCR"</v>
      </c>
      <c r="C100" s="3" t="str">
        <f>"BZ-BR1SSCR"</f>
        <v>BZ-BR1SSCR</v>
      </c>
      <c r="D100" s="3" t="str">
        <f>"T1-G3"</f>
        <v>T1-G3</v>
      </c>
      <c r="E100" s="6" t="str">
        <f t="shared" si="9"/>
        <v>Default Delivery Agent.</v>
      </c>
      <c r="F100" s="6" t="str">
        <f>"01. Hadfields"</f>
        <v>01. Hadfields</v>
      </c>
    </row>
    <row r="101" spans="1:6" x14ac:dyDescent="0.25">
      <c r="A101" t="s">
        <v>21</v>
      </c>
      <c r="B101" s="1" t="str">
        <f>"""Nav"",""Pentland LIVE"",""27"",""1"",""BZ-BR2SS"""</f>
        <v>"Nav","Pentland LIVE","27","1","BZ-BR2SS"</v>
      </c>
      <c r="C101" s="3" t="str">
        <f>"BZ-BR2SS"</f>
        <v>BZ-BR2SS</v>
      </c>
      <c r="D101" s="3" t="str">
        <f>"T1-G3"</f>
        <v>T1-G3</v>
      </c>
      <c r="E101" s="6" t="str">
        <f t="shared" si="9"/>
        <v>Default Delivery Agent.</v>
      </c>
      <c r="F101" s="6" t="str">
        <f>"01. Hadfields"</f>
        <v>01. Hadfields</v>
      </c>
    </row>
    <row r="102" spans="1:6" x14ac:dyDescent="0.25">
      <c r="A102" t="s">
        <v>21</v>
      </c>
      <c r="B102" s="1" t="str">
        <f>"""Nav"",""Pentland LIVE"",""27"",""1"",""BZ-BR2SSCR"""</f>
        <v>"Nav","Pentland LIVE","27","1","BZ-BR2SSCR"</v>
      </c>
      <c r="C102" s="3" t="str">
        <f>"BZ-BR2SSCR"</f>
        <v>BZ-BR2SSCR</v>
      </c>
      <c r="D102" s="3" t="str">
        <f>"T1-G3"</f>
        <v>T1-G3</v>
      </c>
      <c r="E102" s="6" t="str">
        <f t="shared" si="9"/>
        <v>Default Delivery Agent.</v>
      </c>
      <c r="F102" s="6" t="str">
        <f>"01. Hadfields"</f>
        <v>01. Hadfields</v>
      </c>
    </row>
    <row r="103" spans="1:6" x14ac:dyDescent="0.25">
      <c r="A103" t="s">
        <v>21</v>
      </c>
      <c r="B103" s="1" t="str">
        <f>"""Nav"",""Pentland LIVE"",""27"",""1"",""BZ-BRRCG1A"""</f>
        <v>"Nav","Pentland LIVE","27","1","BZ-BRRCG1A"</v>
      </c>
      <c r="C103" s="3" t="str">
        <f>"BZ-BRRCG1A"</f>
        <v>BZ-BRRCG1A</v>
      </c>
      <c r="D103" s="3" t="str">
        <f>"T1-G0"</f>
        <v>T1-G0</v>
      </c>
      <c r="E103" s="6" t="str">
        <f t="shared" si="9"/>
        <v>Default Delivery Agent.</v>
      </c>
      <c r="F103" s="6" t="str">
        <f>"03. DPD"</f>
        <v>03. DPD</v>
      </c>
    </row>
    <row r="104" spans="1:6" x14ac:dyDescent="0.25">
      <c r="A104" t="s">
        <v>21</v>
      </c>
      <c r="B104" s="1" t="str">
        <f>"""Nav"",""Pentland LIVE"",""27"",""1"",""BZ-BRRCG2A"""</f>
        <v>"Nav","Pentland LIVE","27","1","BZ-BRRCG2A"</v>
      </c>
      <c r="C104" s="3" t="str">
        <f>"BZ-BRRCG2A"</f>
        <v>BZ-BRRCG2A</v>
      </c>
      <c r="D104" s="3" t="str">
        <f>"T1-G0"</f>
        <v>T1-G0</v>
      </c>
      <c r="E104" s="6" t="str">
        <f t="shared" si="9"/>
        <v>Default Delivery Agent.</v>
      </c>
      <c r="F104" s="6" t="str">
        <f>"02. Montgomery's"</f>
        <v>02. Montgomery's</v>
      </c>
    </row>
    <row r="105" spans="1:6" x14ac:dyDescent="0.25">
      <c r="A105" t="s">
        <v>21</v>
      </c>
      <c r="B105" s="1" t="str">
        <f>"""Nav"",""Pentland LIVE"",""27"",""1"",""BZ-BRSCG1A"""</f>
        <v>"Nav","Pentland LIVE","27","1","BZ-BRSCG1A"</v>
      </c>
      <c r="C105" s="3" t="str">
        <f>"BZ-BRSCG1A"</f>
        <v>BZ-BRSCG1A</v>
      </c>
      <c r="D105" s="3" t="str">
        <f>"T1-G0"</f>
        <v>T1-G0</v>
      </c>
      <c r="E105" s="6" t="str">
        <f t="shared" si="9"/>
        <v>Default Delivery Agent.</v>
      </c>
      <c r="F105" s="6" t="str">
        <f>"03. DPD"</f>
        <v>03. DPD</v>
      </c>
    </row>
    <row r="106" spans="1:6" x14ac:dyDescent="0.25">
      <c r="A106" t="s">
        <v>21</v>
      </c>
      <c r="B106" s="1" t="str">
        <f>"""Nav"",""Pentland LIVE"",""27"",""1"",""BZ-BRSCG2A"""</f>
        <v>"Nav","Pentland LIVE","27","1","BZ-BRSCG2A"</v>
      </c>
      <c r="C106" s="3" t="str">
        <f>"BZ-BRSCG2A"</f>
        <v>BZ-BRSCG2A</v>
      </c>
      <c r="D106" s="3" t="str">
        <f>"T1-G0"</f>
        <v>T1-G0</v>
      </c>
      <c r="E106" s="6" t="str">
        <f t="shared" si="9"/>
        <v>Default Delivery Agent.</v>
      </c>
      <c r="F106" s="6" t="str">
        <f>"02. Montgomery's"</f>
        <v>02. Montgomery's</v>
      </c>
    </row>
    <row r="107" spans="1:6" x14ac:dyDescent="0.25">
      <c r="A107" t="s">
        <v>21</v>
      </c>
      <c r="B107" s="1" t="str">
        <f>"""Nav"",""Pentland LIVE"",""27"",""1"",""BZ-BSG1"""</f>
        <v>"Nav","Pentland LIVE","27","1","BZ-BSG1"</v>
      </c>
      <c r="C107" s="3" t="str">
        <f>"BZ-BSG1"</f>
        <v>BZ-BSG1</v>
      </c>
      <c r="D107" s="3" t="str">
        <f>"T1-G0"</f>
        <v>T1-G0</v>
      </c>
      <c r="E107" s="6" t="str">
        <f t="shared" si="9"/>
        <v>Default Delivery Agent.</v>
      </c>
      <c r="F107" s="6" t="str">
        <f>"03. DPD"</f>
        <v>03. DPD</v>
      </c>
    </row>
    <row r="108" spans="1:6" x14ac:dyDescent="0.25">
      <c r="A108" t="s">
        <v>21</v>
      </c>
      <c r="B108" s="1" t="str">
        <f>"""Nav"",""Pentland LIVE"",""27"",""1"",""BZ-BSP2XX"""</f>
        <v>"Nav","Pentland LIVE","27","1","BZ-BSP2XX"</v>
      </c>
      <c r="C108" s="3" t="str">
        <f>"BZ-BSP2XX"</f>
        <v>BZ-BSP2XX</v>
      </c>
      <c r="D108" s="3" t="str">
        <f>"T1-G2"</f>
        <v>T1-G2</v>
      </c>
      <c r="E108" s="6" t="str">
        <f t="shared" si="9"/>
        <v>Default Delivery Agent.</v>
      </c>
      <c r="F108" s="6" t="str">
        <f>"02. Montgomery's"</f>
        <v>02. Montgomery's</v>
      </c>
    </row>
    <row r="109" spans="1:6" x14ac:dyDescent="0.25">
      <c r="A109" t="s">
        <v>21</v>
      </c>
      <c r="B109" s="1" t="str">
        <f>"""Nav"",""Pentland LIVE"",""27"",""1"",""BZ-BSP3XX"""</f>
        <v>"Nav","Pentland LIVE","27","1","BZ-BSP3XX"</v>
      </c>
      <c r="C109" s="3" t="str">
        <f>"BZ-BSP3XX"</f>
        <v>BZ-BSP3XX</v>
      </c>
      <c r="D109" s="3" t="str">
        <f>"T1-G3"</f>
        <v>T1-G3</v>
      </c>
      <c r="E109" s="6" t="str">
        <f t="shared" si="9"/>
        <v>Default Delivery Agent.</v>
      </c>
      <c r="F109" s="6" t="str">
        <f>"02. Montgomery's"</f>
        <v>02. Montgomery's</v>
      </c>
    </row>
    <row r="110" spans="1:6" x14ac:dyDescent="0.25">
      <c r="A110" t="s">
        <v>21</v>
      </c>
      <c r="B110" s="1" t="str">
        <f>"""Nav"",""Pentland LIVE"",""27"",""1"",""BZ-BSPIH"""</f>
        <v>"Nav","Pentland LIVE","27","1","BZ-BSPIH"</v>
      </c>
      <c r="C110" s="3" t="str">
        <f>"BZ-BSPIH"</f>
        <v>BZ-BSPIH</v>
      </c>
      <c r="D110" s="3" t="str">
        <f>"T1-G0"</f>
        <v>T1-G0</v>
      </c>
      <c r="E110" s="6" t="str">
        <f t="shared" si="9"/>
        <v>Default Delivery Agent.</v>
      </c>
      <c r="F110" s="6" t="str">
        <f>"03. DPD"</f>
        <v>03. DPD</v>
      </c>
    </row>
    <row r="111" spans="1:6" x14ac:dyDescent="0.25">
      <c r="A111" t="s">
        <v>21</v>
      </c>
      <c r="B111" s="1" t="str">
        <f>"""Nav"",""Pentland LIVE"",""27"",""1"",""BZ-BTD100BK"""</f>
        <v>"Nav","Pentland LIVE","27","1","BZ-BTD100BK"</v>
      </c>
      <c r="C111" s="3" t="str">
        <f>"BZ-BTD100BK"</f>
        <v>BZ-BTD100BK</v>
      </c>
      <c r="D111" s="3" t="str">
        <f>"T1-G3"</f>
        <v>T1-G3</v>
      </c>
      <c r="E111" s="6" t="str">
        <f t="shared" si="9"/>
        <v>Default Delivery Agent.</v>
      </c>
      <c r="F111" s="6" t="str">
        <f t="shared" ref="F111:F135" si="11">"01. Hadfields"</f>
        <v>01. Hadfields</v>
      </c>
    </row>
    <row r="112" spans="1:6" x14ac:dyDescent="0.25">
      <c r="A112" t="s">
        <v>21</v>
      </c>
      <c r="B112" s="1" t="str">
        <f>"""Nav"",""Pentland LIVE"",""27"",""1"",""BZ-BTD100SS"""</f>
        <v>"Nav","Pentland LIVE","27","1","BZ-BTD100SS"</v>
      </c>
      <c r="C112" s="3" t="str">
        <f>"BZ-BTD100SS"</f>
        <v>BZ-BTD100SS</v>
      </c>
      <c r="D112" s="3" t="str">
        <f>"T1-G3"</f>
        <v>T1-G3</v>
      </c>
      <c r="E112" s="6" t="str">
        <f t="shared" si="9"/>
        <v>Default Delivery Agent.</v>
      </c>
      <c r="F112" s="6" t="str">
        <f t="shared" si="11"/>
        <v>01. Hadfields</v>
      </c>
    </row>
    <row r="113" spans="1:6" x14ac:dyDescent="0.25">
      <c r="A113" t="s">
        <v>21</v>
      </c>
      <c r="B113" s="1" t="str">
        <f>"""Nav"",""Pentland LIVE"",""27"",""1"",""BZ-BTD100WH"""</f>
        <v>"Nav","Pentland LIVE","27","1","BZ-BTD100WH"</v>
      </c>
      <c r="C113" s="3" t="str">
        <f>"BZ-BTD100WH"</f>
        <v>BZ-BTD100WH</v>
      </c>
      <c r="D113" s="3" t="str">
        <f>"T1-G3"</f>
        <v>T1-G3</v>
      </c>
      <c r="E113" s="6" t="str">
        <f t="shared" si="9"/>
        <v>Default Delivery Agent.</v>
      </c>
      <c r="F113" s="6" t="str">
        <f t="shared" si="11"/>
        <v>01. Hadfields</v>
      </c>
    </row>
    <row r="114" spans="1:6" x14ac:dyDescent="0.25">
      <c r="A114" t="s">
        <v>21</v>
      </c>
      <c r="B114" s="1" t="str">
        <f>"""Nav"",""Pentland LIVE"",""27"",""1"",""BZ-BTD130BK"""</f>
        <v>"Nav","Pentland LIVE","27","1","BZ-BTD130BK"</v>
      </c>
      <c r="C114" s="3" t="str">
        <f>"BZ-BTD130BK"</f>
        <v>BZ-BTD130BK</v>
      </c>
      <c r="D114" s="3" t="str">
        <f t="shared" ref="D114:D128" si="12">"T1-G4"</f>
        <v>T1-G4</v>
      </c>
      <c r="E114" s="6" t="str">
        <f t="shared" si="9"/>
        <v>Default Delivery Agent.</v>
      </c>
      <c r="F114" s="6" t="str">
        <f t="shared" si="11"/>
        <v>01. Hadfields</v>
      </c>
    </row>
    <row r="115" spans="1:6" x14ac:dyDescent="0.25">
      <c r="A115" t="s">
        <v>21</v>
      </c>
      <c r="B115" s="1" t="str">
        <f>"""Nav"",""Pentland LIVE"",""27"",""1"",""BZ-BTD130BK-GD"""</f>
        <v>"Nav","Pentland LIVE","27","1","BZ-BTD130BK-GD"</v>
      </c>
      <c r="C115" s="3" t="str">
        <f>"BZ-BTD130BK-GD"</f>
        <v>BZ-BTD130BK-GD</v>
      </c>
      <c r="D115" s="3" t="str">
        <f t="shared" si="12"/>
        <v>T1-G4</v>
      </c>
      <c r="E115" s="6" t="str">
        <f t="shared" si="9"/>
        <v>Default Delivery Agent.</v>
      </c>
      <c r="F115" s="6" t="str">
        <f t="shared" si="11"/>
        <v>01. Hadfields</v>
      </c>
    </row>
    <row r="116" spans="1:6" x14ac:dyDescent="0.25">
      <c r="A116" t="s">
        <v>21</v>
      </c>
      <c r="B116" s="1" t="str">
        <f>"""Nav"",""Pentland LIVE"",""27"",""1"",""BZ-BTD130SS"""</f>
        <v>"Nav","Pentland LIVE","27","1","BZ-BTD130SS"</v>
      </c>
      <c r="C116" s="3" t="str">
        <f>"BZ-BTD130SS"</f>
        <v>BZ-BTD130SS</v>
      </c>
      <c r="D116" s="3" t="str">
        <f t="shared" si="12"/>
        <v>T1-G4</v>
      </c>
      <c r="E116" s="6" t="str">
        <f t="shared" si="9"/>
        <v>Default Delivery Agent.</v>
      </c>
      <c r="F116" s="6" t="str">
        <f t="shared" si="11"/>
        <v>01. Hadfields</v>
      </c>
    </row>
    <row r="117" spans="1:6" x14ac:dyDescent="0.25">
      <c r="A117" t="s">
        <v>21</v>
      </c>
      <c r="B117" s="1" t="str">
        <f>"""Nav"",""Pentland LIVE"",""27"",""1"",""BZ-BTD130SS-GD"""</f>
        <v>"Nav","Pentland LIVE","27","1","BZ-BTD130SS-GD"</v>
      </c>
      <c r="C117" s="3" t="str">
        <f>"BZ-BTD130SS-GD"</f>
        <v>BZ-BTD130SS-GD</v>
      </c>
      <c r="D117" s="3" t="str">
        <f t="shared" si="12"/>
        <v>T1-G4</v>
      </c>
      <c r="E117" s="6" t="str">
        <f t="shared" si="9"/>
        <v>Default Delivery Agent.</v>
      </c>
      <c r="F117" s="6" t="str">
        <f t="shared" si="11"/>
        <v>01. Hadfields</v>
      </c>
    </row>
    <row r="118" spans="1:6" x14ac:dyDescent="0.25">
      <c r="A118" t="s">
        <v>21</v>
      </c>
      <c r="B118" s="1" t="str">
        <f>"""Nav"",""Pentland LIVE"",""27"",""1"",""BZ-BTD130WH"""</f>
        <v>"Nav","Pentland LIVE","27","1","BZ-BTD130WH"</v>
      </c>
      <c r="C118" s="3" t="str">
        <f>"BZ-BTD130WH"</f>
        <v>BZ-BTD130WH</v>
      </c>
      <c r="D118" s="3" t="str">
        <f t="shared" si="12"/>
        <v>T1-G4</v>
      </c>
      <c r="E118" s="6" t="str">
        <f t="shared" si="9"/>
        <v>Default Delivery Agent.</v>
      </c>
      <c r="F118" s="6" t="str">
        <f t="shared" si="11"/>
        <v>01. Hadfields</v>
      </c>
    </row>
    <row r="119" spans="1:6" x14ac:dyDescent="0.25">
      <c r="A119" t="s">
        <v>21</v>
      </c>
      <c r="B119" s="1" t="str">
        <f>"""Nav"",""Pentland LIVE"",""27"",""1"",""BZ-BTD150BK"""</f>
        <v>"Nav","Pentland LIVE","27","1","BZ-BTD150BK"</v>
      </c>
      <c r="C119" s="3" t="str">
        <f>"BZ-BTD150BK"</f>
        <v>BZ-BTD150BK</v>
      </c>
      <c r="D119" s="3" t="str">
        <f t="shared" si="12"/>
        <v>T1-G4</v>
      </c>
      <c r="E119" s="6" t="str">
        <f t="shared" si="9"/>
        <v>Default Delivery Agent.</v>
      </c>
      <c r="F119" s="6" t="str">
        <f t="shared" si="11"/>
        <v>01. Hadfields</v>
      </c>
    </row>
    <row r="120" spans="1:6" x14ac:dyDescent="0.25">
      <c r="A120" t="s">
        <v>21</v>
      </c>
      <c r="B120" s="1" t="str">
        <f>"""Nav"",""Pentland LIVE"",""27"",""1"",""BZ-BTD150BK-GD"""</f>
        <v>"Nav","Pentland LIVE","27","1","BZ-BTD150BK-GD"</v>
      </c>
      <c r="C120" s="3" t="str">
        <f>"BZ-BTD150BK-GD"</f>
        <v>BZ-BTD150BK-GD</v>
      </c>
      <c r="D120" s="3" t="str">
        <f t="shared" si="12"/>
        <v>T1-G4</v>
      </c>
      <c r="E120" s="6" t="str">
        <f t="shared" si="9"/>
        <v>Default Delivery Agent.</v>
      </c>
      <c r="F120" s="6" t="str">
        <f t="shared" si="11"/>
        <v>01. Hadfields</v>
      </c>
    </row>
    <row r="121" spans="1:6" x14ac:dyDescent="0.25">
      <c r="A121" t="s">
        <v>21</v>
      </c>
      <c r="B121" s="1" t="str">
        <f>"""Nav"",""Pentland LIVE"",""27"",""1"",""BZ-BTD150SS"""</f>
        <v>"Nav","Pentland LIVE","27","1","BZ-BTD150SS"</v>
      </c>
      <c r="C121" s="3" t="str">
        <f>"BZ-BTD150SS"</f>
        <v>BZ-BTD150SS</v>
      </c>
      <c r="D121" s="3" t="str">
        <f t="shared" si="12"/>
        <v>T1-G4</v>
      </c>
      <c r="E121" s="6" t="str">
        <f t="shared" si="9"/>
        <v>Default Delivery Agent.</v>
      </c>
      <c r="F121" s="6" t="str">
        <f t="shared" si="11"/>
        <v>01. Hadfields</v>
      </c>
    </row>
    <row r="122" spans="1:6" x14ac:dyDescent="0.25">
      <c r="A122" t="s">
        <v>21</v>
      </c>
      <c r="B122" s="1" t="str">
        <f>"""Nav"",""Pentland LIVE"",""27"",""1"",""BZ-BTD150SS-GD"""</f>
        <v>"Nav","Pentland LIVE","27","1","BZ-BTD150SS-GD"</v>
      </c>
      <c r="C122" s="3" t="str">
        <f>"BZ-BTD150SS-GD"</f>
        <v>BZ-BTD150SS-GD</v>
      </c>
      <c r="D122" s="3" t="str">
        <f t="shared" si="12"/>
        <v>T1-G4</v>
      </c>
      <c r="E122" s="6" t="str">
        <f t="shared" si="9"/>
        <v>Default Delivery Agent.</v>
      </c>
      <c r="F122" s="6" t="str">
        <f t="shared" si="11"/>
        <v>01. Hadfields</v>
      </c>
    </row>
    <row r="123" spans="1:6" x14ac:dyDescent="0.25">
      <c r="A123" t="s">
        <v>21</v>
      </c>
      <c r="B123" s="1" t="str">
        <f>"""Nav"",""Pentland LIVE"",""27"",""1"",""BZ-BTD150WH"""</f>
        <v>"Nav","Pentland LIVE","27","1","BZ-BTD150WH"</v>
      </c>
      <c r="C123" s="3" t="str">
        <f>"BZ-BTD150WH"</f>
        <v>BZ-BTD150WH</v>
      </c>
      <c r="D123" s="3" t="str">
        <f t="shared" si="12"/>
        <v>T1-G4</v>
      </c>
      <c r="E123" s="6" t="str">
        <f t="shared" si="9"/>
        <v>Default Delivery Agent.</v>
      </c>
      <c r="F123" s="6" t="str">
        <f t="shared" si="11"/>
        <v>01. Hadfields</v>
      </c>
    </row>
    <row r="124" spans="1:6" x14ac:dyDescent="0.25">
      <c r="A124" t="s">
        <v>21</v>
      </c>
      <c r="B124" s="1" t="str">
        <f>"""Nav"",""Pentland LIVE"",""27"",""1"",""BZ-BTD200BK"""</f>
        <v>"Nav","Pentland LIVE","27","1","BZ-BTD200BK"</v>
      </c>
      <c r="C124" s="3" t="str">
        <f>"BZ-BTD200BK"</f>
        <v>BZ-BTD200BK</v>
      </c>
      <c r="D124" s="3" t="str">
        <f t="shared" si="12"/>
        <v>T1-G4</v>
      </c>
      <c r="E124" s="6" t="str">
        <f t="shared" si="9"/>
        <v>Default Delivery Agent.</v>
      </c>
      <c r="F124" s="6" t="str">
        <f t="shared" si="11"/>
        <v>01. Hadfields</v>
      </c>
    </row>
    <row r="125" spans="1:6" x14ac:dyDescent="0.25">
      <c r="A125" t="s">
        <v>21</v>
      </c>
      <c r="B125" s="1" t="str">
        <f>"""Nav"",""Pentland LIVE"",""27"",""1"",""BZ-BTD200BK-GD"""</f>
        <v>"Nav","Pentland LIVE","27","1","BZ-BTD200BK-GD"</v>
      </c>
      <c r="C125" s="3" t="str">
        <f>"BZ-BTD200BK-GD"</f>
        <v>BZ-BTD200BK-GD</v>
      </c>
      <c r="D125" s="3" t="str">
        <f t="shared" si="12"/>
        <v>T1-G4</v>
      </c>
      <c r="E125" s="6" t="str">
        <f t="shared" si="9"/>
        <v>Default Delivery Agent.</v>
      </c>
      <c r="F125" s="6" t="str">
        <f t="shared" si="11"/>
        <v>01. Hadfields</v>
      </c>
    </row>
    <row r="126" spans="1:6" x14ac:dyDescent="0.25">
      <c r="A126" t="s">
        <v>21</v>
      </c>
      <c r="B126" s="1" t="str">
        <f>"""Nav"",""Pentland LIVE"",""27"",""1"",""BZ-BTD200SS"""</f>
        <v>"Nav","Pentland LIVE","27","1","BZ-BTD200SS"</v>
      </c>
      <c r="C126" s="3" t="str">
        <f>"BZ-BTD200SS"</f>
        <v>BZ-BTD200SS</v>
      </c>
      <c r="D126" s="3" t="str">
        <f t="shared" si="12"/>
        <v>T1-G4</v>
      </c>
      <c r="E126" s="6" t="str">
        <f t="shared" si="9"/>
        <v>Default Delivery Agent.</v>
      </c>
      <c r="F126" s="6" t="str">
        <f t="shared" si="11"/>
        <v>01. Hadfields</v>
      </c>
    </row>
    <row r="127" spans="1:6" x14ac:dyDescent="0.25">
      <c r="A127" t="s">
        <v>21</v>
      </c>
      <c r="B127" s="1" t="str">
        <f>"""Nav"",""Pentland LIVE"",""27"",""1"",""BZ-BTD200SS-GD"""</f>
        <v>"Nav","Pentland LIVE","27","1","BZ-BTD200SS-GD"</v>
      </c>
      <c r="C127" s="3" t="str">
        <f>"BZ-BTD200SS-GD"</f>
        <v>BZ-BTD200SS-GD</v>
      </c>
      <c r="D127" s="3" t="str">
        <f t="shared" si="12"/>
        <v>T1-G4</v>
      </c>
      <c r="E127" s="6" t="str">
        <f t="shared" si="9"/>
        <v>Default Delivery Agent.</v>
      </c>
      <c r="F127" s="6" t="str">
        <f t="shared" si="11"/>
        <v>01. Hadfields</v>
      </c>
    </row>
    <row r="128" spans="1:6" x14ac:dyDescent="0.25">
      <c r="A128" t="s">
        <v>21</v>
      </c>
      <c r="B128" s="1" t="str">
        <f>"""Nav"",""Pentland LIVE"",""27"",""1"",""BZ-BTD200WH"""</f>
        <v>"Nav","Pentland LIVE","27","1","BZ-BTD200WH"</v>
      </c>
      <c r="C128" s="3" t="str">
        <f>"BZ-BTD200WH"</f>
        <v>BZ-BTD200WH</v>
      </c>
      <c r="D128" s="3" t="str">
        <f t="shared" si="12"/>
        <v>T1-G4</v>
      </c>
      <c r="E128" s="6" t="str">
        <f t="shared" si="9"/>
        <v>Default Delivery Agent.</v>
      </c>
      <c r="F128" s="6" t="str">
        <f t="shared" si="11"/>
        <v>01. Hadfields</v>
      </c>
    </row>
    <row r="129" spans="1:6" x14ac:dyDescent="0.25">
      <c r="A129" t="s">
        <v>21</v>
      </c>
      <c r="B129" s="1" t="str">
        <f>"""Nav"",""Pentland LIVE"",""27"",""1"",""BZ-BTD70BK"""</f>
        <v>"Nav","Pentland LIVE","27","1","BZ-BTD70BK"</v>
      </c>
      <c r="C129" s="3" t="str">
        <f>"BZ-BTD70BK"</f>
        <v>BZ-BTD70BK</v>
      </c>
      <c r="D129" s="3" t="str">
        <f>"T1-G3"</f>
        <v>T1-G3</v>
      </c>
      <c r="E129" s="6" t="str">
        <f t="shared" si="9"/>
        <v>Default Delivery Agent.</v>
      </c>
      <c r="F129" s="6" t="str">
        <f t="shared" si="11"/>
        <v>01. Hadfields</v>
      </c>
    </row>
    <row r="130" spans="1:6" x14ac:dyDescent="0.25">
      <c r="A130" t="s">
        <v>21</v>
      </c>
      <c r="B130" s="1" t="str">
        <f>"""Nav"",""Pentland LIVE"",""27"",""1"",""BZ-BTD70SS"""</f>
        <v>"Nav","Pentland LIVE","27","1","BZ-BTD70SS"</v>
      </c>
      <c r="C130" s="3" t="str">
        <f>"BZ-BTD70SS"</f>
        <v>BZ-BTD70SS</v>
      </c>
      <c r="D130" s="3" t="str">
        <f>"T1-G3"</f>
        <v>T1-G3</v>
      </c>
      <c r="E130" s="6" t="str">
        <f t="shared" si="9"/>
        <v>Default Delivery Agent.</v>
      </c>
      <c r="F130" s="6" t="str">
        <f t="shared" si="11"/>
        <v>01. Hadfields</v>
      </c>
    </row>
    <row r="131" spans="1:6" x14ac:dyDescent="0.25">
      <c r="A131" t="s">
        <v>21</v>
      </c>
      <c r="B131" s="1" t="str">
        <f>"""Nav"",""Pentland LIVE"",""27"",""1"",""BZ-BTD70WH"""</f>
        <v>"Nav","Pentland LIVE","27","1","BZ-BTD70WH"</v>
      </c>
      <c r="C131" s="3" t="str">
        <f>"BZ-BTD70WH"</f>
        <v>BZ-BTD70WH</v>
      </c>
      <c r="D131" s="3" t="str">
        <f>"T1-G3"</f>
        <v>T1-G3</v>
      </c>
      <c r="E131" s="6" t="str">
        <f t="shared" si="9"/>
        <v>Default Delivery Agent.</v>
      </c>
      <c r="F131" s="6" t="str">
        <f t="shared" si="11"/>
        <v>01. Hadfields</v>
      </c>
    </row>
    <row r="132" spans="1:6" x14ac:dyDescent="0.25">
      <c r="A132" t="s">
        <v>21</v>
      </c>
      <c r="B132" s="1" t="str">
        <f>"""Nav"",""Pentland LIVE"",""27"",""1"",""BZ-CD100R"""</f>
        <v>"Nav","Pentland LIVE","27","1","BZ-CD100R"</v>
      </c>
      <c r="C132" s="3" t="str">
        <f>"BZ-CD100R"</f>
        <v>BZ-CD100R</v>
      </c>
      <c r="D132" s="3" t="str">
        <f t="shared" ref="D132:D140" si="13">"T1-G2"</f>
        <v>T1-G2</v>
      </c>
      <c r="E132" s="6" t="str">
        <f t="shared" si="9"/>
        <v>Default Delivery Agent.</v>
      </c>
      <c r="F132" s="6" t="str">
        <f t="shared" si="11"/>
        <v>01. Hadfields</v>
      </c>
    </row>
    <row r="133" spans="1:6" x14ac:dyDescent="0.25">
      <c r="A133" t="s">
        <v>21</v>
      </c>
      <c r="B133" s="1" t="str">
        <f>"""Nav"",""Pentland LIVE"",""27"",""1"",""BZ-CD270L"""</f>
        <v>"Nav","Pentland LIVE","27","1","BZ-CD270L"</v>
      </c>
      <c r="C133" s="3" t="str">
        <f>"BZ-CD270L"</f>
        <v>BZ-CD270L</v>
      </c>
      <c r="D133" s="3" t="str">
        <f t="shared" si="13"/>
        <v>T1-G2</v>
      </c>
      <c r="E133" s="6" t="str">
        <f t="shared" si="9"/>
        <v>Default Delivery Agent.</v>
      </c>
      <c r="F133" s="6" t="str">
        <f t="shared" si="11"/>
        <v>01. Hadfields</v>
      </c>
    </row>
    <row r="134" spans="1:6" x14ac:dyDescent="0.25">
      <c r="A134" t="s">
        <v>21</v>
      </c>
      <c r="B134" s="1" t="str">
        <f>"""Nav"",""Pentland LIVE"",""27"",""1"",""BZ-CD400L"""</f>
        <v>"Nav","Pentland LIVE","27","1","BZ-CD400L"</v>
      </c>
      <c r="C134" s="3" t="str">
        <f>"BZ-CD400L"</f>
        <v>BZ-CD400L</v>
      </c>
      <c r="D134" s="3" t="str">
        <f t="shared" si="13"/>
        <v>T1-G2</v>
      </c>
      <c r="E134" s="6" t="str">
        <f t="shared" si="9"/>
        <v>Default Delivery Agent.</v>
      </c>
      <c r="F134" s="6" t="str">
        <f t="shared" si="11"/>
        <v>01. Hadfields</v>
      </c>
    </row>
    <row r="135" spans="1:6" x14ac:dyDescent="0.25">
      <c r="A135" t="s">
        <v>21</v>
      </c>
      <c r="B135" s="1" t="str">
        <f>"""Nav"",""Pentland LIVE"",""27"",""1"",""BZ-CD400R"""</f>
        <v>"Nav","Pentland LIVE","27","1","BZ-CD400R"</v>
      </c>
      <c r="C135" s="3" t="str">
        <f>"BZ-CD400R"</f>
        <v>BZ-CD400R</v>
      </c>
      <c r="D135" s="3" t="str">
        <f t="shared" si="13"/>
        <v>T1-G2</v>
      </c>
      <c r="E135" s="6" t="str">
        <f t="shared" si="9"/>
        <v>Default Delivery Agent.</v>
      </c>
      <c r="F135" s="6" t="str">
        <f t="shared" si="11"/>
        <v>01. Hadfields</v>
      </c>
    </row>
    <row r="136" spans="1:6" x14ac:dyDescent="0.25">
      <c r="A136" t="s">
        <v>21</v>
      </c>
      <c r="B136" s="1" t="str">
        <f>"""Nav"",""Pentland LIVE"",""27"",""1"",""BZ-CF350WH"""</f>
        <v>"Nav","Pentland LIVE","27","1","BZ-CF350WH"</v>
      </c>
      <c r="C136" s="3" t="str">
        <f>"BZ-CF350WH"</f>
        <v>BZ-CF350WH</v>
      </c>
      <c r="D136" s="3" t="str">
        <f t="shared" si="13"/>
        <v>T1-G2</v>
      </c>
      <c r="E136" s="6" t="str">
        <f t="shared" si="9"/>
        <v>Default Delivery Agent.</v>
      </c>
      <c r="F136" s="6" t="str">
        <f>"02. Montgomery's"</f>
        <v>02. Montgomery's</v>
      </c>
    </row>
    <row r="137" spans="1:6" x14ac:dyDescent="0.25">
      <c r="A137" t="s">
        <v>21</v>
      </c>
      <c r="B137" s="1" t="str">
        <f>"""Nav"",""Pentland LIVE"",""27"",""1"",""BZ-CF450SS"""</f>
        <v>"Nav","Pentland LIVE","27","1","BZ-CF450SS"</v>
      </c>
      <c r="C137" s="3" t="str">
        <f>"BZ-CF450SS"</f>
        <v>BZ-CF450SS</v>
      </c>
      <c r="D137" s="3" t="str">
        <f t="shared" si="13"/>
        <v>T1-G2</v>
      </c>
      <c r="E137" s="6" t="str">
        <f t="shared" si="9"/>
        <v>Default Delivery Agent.</v>
      </c>
      <c r="F137" s="6" t="str">
        <f>"02. Montgomery's"</f>
        <v>02. Montgomery's</v>
      </c>
    </row>
    <row r="138" spans="1:6" x14ac:dyDescent="0.25">
      <c r="A138" t="s">
        <v>21</v>
      </c>
      <c r="B138" s="1" t="str">
        <f>"""Nav"",""Pentland LIVE"",""27"",""1"",""BZ-CF450WH"""</f>
        <v>"Nav","Pentland LIVE","27","1","BZ-CF450WH"</v>
      </c>
      <c r="C138" s="3" t="str">
        <f>"BZ-CF450WH"</f>
        <v>BZ-CF450WH</v>
      </c>
      <c r="D138" s="3" t="str">
        <f t="shared" si="13"/>
        <v>T1-G2</v>
      </c>
      <c r="E138" s="6" t="str">
        <f t="shared" ref="E138:E201" si="14">"Default Delivery Agent."</f>
        <v>Default Delivery Agent.</v>
      </c>
      <c r="F138" s="6" t="str">
        <f>"02. Montgomery's"</f>
        <v>02. Montgomery's</v>
      </c>
    </row>
    <row r="139" spans="1:6" x14ac:dyDescent="0.25">
      <c r="A139" t="s">
        <v>21</v>
      </c>
      <c r="B139" s="1" t="str">
        <f>"""Nav"",""Pentland LIVE"",""27"",""1"",""BZ-CF550SS"""</f>
        <v>"Nav","Pentland LIVE","27","1","BZ-CF550SS"</v>
      </c>
      <c r="C139" s="3" t="str">
        <f>"BZ-CF550SS"</f>
        <v>BZ-CF550SS</v>
      </c>
      <c r="D139" s="3" t="str">
        <f t="shared" si="13"/>
        <v>T1-G2</v>
      </c>
      <c r="E139" s="6" t="str">
        <f t="shared" si="14"/>
        <v>Default Delivery Agent.</v>
      </c>
      <c r="F139" s="6" t="str">
        <f>"02. Montgomery's"</f>
        <v>02. Montgomery's</v>
      </c>
    </row>
    <row r="140" spans="1:6" x14ac:dyDescent="0.25">
      <c r="A140" t="s">
        <v>21</v>
      </c>
      <c r="B140" s="1" t="str">
        <f>"""Nav"",""Pentland LIVE"",""27"",""1"",""BZ-CF550WH"""</f>
        <v>"Nav","Pentland LIVE","27","1","BZ-CF550WH"</v>
      </c>
      <c r="C140" s="3" t="str">
        <f>"BZ-CF550WH"</f>
        <v>BZ-CF550WH</v>
      </c>
      <c r="D140" s="3" t="str">
        <f t="shared" si="13"/>
        <v>T1-G2</v>
      </c>
      <c r="E140" s="6" t="str">
        <f t="shared" si="14"/>
        <v>Default Delivery Agent.</v>
      </c>
      <c r="F140" s="6" t="str">
        <f>"02. Montgomery's"</f>
        <v>02. Montgomery's</v>
      </c>
    </row>
    <row r="141" spans="1:6" x14ac:dyDescent="0.25">
      <c r="A141" t="s">
        <v>21</v>
      </c>
      <c r="B141" s="1" t="str">
        <f>"""Nav"",""Pentland LIVE"",""27"",""1"",""BZ-CF650SS"""</f>
        <v>"Nav","Pentland LIVE","27","1","BZ-CF650SS"</v>
      </c>
      <c r="C141" s="3" t="str">
        <f>"BZ-CF650SS"</f>
        <v>BZ-CF650SS</v>
      </c>
      <c r="D141" s="3" t="str">
        <f>"T1-G3"</f>
        <v>T1-G3</v>
      </c>
      <c r="E141" s="6" t="str">
        <f t="shared" si="14"/>
        <v>Default Delivery Agent.</v>
      </c>
      <c r="F141" s="6" t="str">
        <f>"01. Hadfields"</f>
        <v>01. Hadfields</v>
      </c>
    </row>
    <row r="142" spans="1:6" x14ac:dyDescent="0.25">
      <c r="A142" t="s">
        <v>21</v>
      </c>
      <c r="B142" s="1" t="str">
        <f>"""Nav"",""Pentland LIVE"",""27"",""1"",""BZ-CF650WH"""</f>
        <v>"Nav","Pentland LIVE","27","1","BZ-CF650WH"</v>
      </c>
      <c r="C142" s="3" t="str">
        <f>"BZ-CF650WH"</f>
        <v>BZ-CF650WH</v>
      </c>
      <c r="D142" s="3" t="str">
        <f>"T1-G3"</f>
        <v>T1-G3</v>
      </c>
      <c r="E142" s="6" t="str">
        <f t="shared" si="14"/>
        <v>Default Delivery Agent.</v>
      </c>
      <c r="F142" s="6" t="str">
        <f>"01. Hadfields"</f>
        <v>01. Hadfields</v>
      </c>
    </row>
    <row r="143" spans="1:6" x14ac:dyDescent="0.25">
      <c r="A143" t="s">
        <v>21</v>
      </c>
      <c r="B143" s="1" t="str">
        <f>"""Nav"",""Pentland LIVE"",""27"",""1"",""BZ-COLDT1"""</f>
        <v>"Nav","Pentland LIVE","27","1","BZ-COLDT1"</v>
      </c>
      <c r="C143" s="3" t="str">
        <f>"BZ-COLDT1"</f>
        <v>BZ-COLDT1</v>
      </c>
      <c r="D143" s="3" t="str">
        <f t="shared" ref="D143:D148" si="15">"T1-G1"</f>
        <v>T1-G1</v>
      </c>
      <c r="E143" s="6" t="str">
        <f t="shared" si="14"/>
        <v>Default Delivery Agent.</v>
      </c>
      <c r="F143" s="6" t="str">
        <f t="shared" ref="F143:F148" si="16">"02. Montgomery's"</f>
        <v>02. Montgomery's</v>
      </c>
    </row>
    <row r="144" spans="1:6" x14ac:dyDescent="0.25">
      <c r="A144" t="s">
        <v>21</v>
      </c>
      <c r="B144" s="1" t="str">
        <f>"""Nav"",""Pentland LIVE"",""27"",""1"",""BZ-COLDT2"""</f>
        <v>"Nav","Pentland LIVE","27","1","BZ-COLDT2"</v>
      </c>
      <c r="C144" s="3" t="str">
        <f>"BZ-COLDT2"</f>
        <v>BZ-COLDT2</v>
      </c>
      <c r="D144" s="3" t="str">
        <f t="shared" si="15"/>
        <v>T1-G1</v>
      </c>
      <c r="E144" s="6" t="str">
        <f t="shared" si="14"/>
        <v>Default Delivery Agent.</v>
      </c>
      <c r="F144" s="6" t="str">
        <f t="shared" si="16"/>
        <v>02. Montgomery's</v>
      </c>
    </row>
    <row r="145" spans="1:6" x14ac:dyDescent="0.25">
      <c r="A145" t="s">
        <v>21</v>
      </c>
      <c r="B145" s="1" t="str">
        <f>"""Nav"",""Pentland LIVE"",""27"",""1"",""BZ-CTF99"""</f>
        <v>"Nav","Pentland LIVE","27","1","BZ-CTF99"</v>
      </c>
      <c r="C145" s="3" t="str">
        <f>"BZ-CTF99"</f>
        <v>BZ-CTF99</v>
      </c>
      <c r="D145" s="3" t="str">
        <f t="shared" si="15"/>
        <v>T1-G1</v>
      </c>
      <c r="E145" s="6" t="str">
        <f t="shared" si="14"/>
        <v>Default Delivery Agent.</v>
      </c>
      <c r="F145" s="6" t="str">
        <f t="shared" si="16"/>
        <v>02. Montgomery's</v>
      </c>
    </row>
    <row r="146" spans="1:6" x14ac:dyDescent="0.25">
      <c r="A146" t="s">
        <v>21</v>
      </c>
      <c r="B146" s="1" t="str">
        <f>"""Nav"",""Pentland LIVE"",""27"",""1"",""BZ-CTH137"""</f>
        <v>"Nav","Pentland LIVE","27","1","BZ-CTH137"</v>
      </c>
      <c r="C146" s="3" t="str">
        <f>"BZ-CTH137"</f>
        <v>BZ-CTH137</v>
      </c>
      <c r="D146" s="3" t="str">
        <f t="shared" si="15"/>
        <v>T1-G1</v>
      </c>
      <c r="E146" s="6" t="str">
        <f t="shared" si="14"/>
        <v>Default Delivery Agent.</v>
      </c>
      <c r="F146" s="6" t="str">
        <f t="shared" si="16"/>
        <v>02. Montgomery's</v>
      </c>
    </row>
    <row r="147" spans="1:6" x14ac:dyDescent="0.25">
      <c r="A147" t="s">
        <v>21</v>
      </c>
      <c r="B147" s="1" t="str">
        <f>"""Nav"",""Pentland LIVE"",""27"",""1"",""BZ-CTH97"""</f>
        <v>"Nav","Pentland LIVE","27","1","BZ-CTH97"</v>
      </c>
      <c r="C147" s="3" t="str">
        <f>"BZ-CTH97"</f>
        <v>BZ-CTH97</v>
      </c>
      <c r="D147" s="3" t="str">
        <f t="shared" si="15"/>
        <v>T1-G1</v>
      </c>
      <c r="E147" s="6" t="str">
        <f t="shared" si="14"/>
        <v>Default Delivery Agent.</v>
      </c>
      <c r="F147" s="6" t="str">
        <f t="shared" si="16"/>
        <v>02. Montgomery's</v>
      </c>
    </row>
    <row r="148" spans="1:6" x14ac:dyDescent="0.25">
      <c r="A148" t="s">
        <v>21</v>
      </c>
      <c r="B148" s="1" t="str">
        <f>"""Nav"",""Pentland LIVE"",""27"",""1"",""BZ-CTR99"""</f>
        <v>"Nav","Pentland LIVE","27","1","BZ-CTR99"</v>
      </c>
      <c r="C148" s="3" t="str">
        <f>"BZ-CTR99"</f>
        <v>BZ-CTR99</v>
      </c>
      <c r="D148" s="3" t="str">
        <f t="shared" si="15"/>
        <v>T1-G1</v>
      </c>
      <c r="E148" s="6" t="str">
        <f t="shared" si="14"/>
        <v>Default Delivery Agent.</v>
      </c>
      <c r="F148" s="6" t="str">
        <f t="shared" si="16"/>
        <v>02. Montgomery's</v>
      </c>
    </row>
    <row r="149" spans="1:6" x14ac:dyDescent="0.25">
      <c r="A149" t="s">
        <v>21</v>
      </c>
      <c r="B149" s="1" t="str">
        <f>"""Nav"",""Pentland LIVE"",""27"",""1"",""BZ-DC270"""</f>
        <v>"Nav","Pentland LIVE","27","1","BZ-DC270"</v>
      </c>
      <c r="C149" s="3" t="str">
        <f>"BZ-DC270"</f>
        <v>BZ-DC270</v>
      </c>
      <c r="D149" s="3" t="str">
        <f t="shared" ref="D149:D154" si="17">"T1-G3"</f>
        <v>T1-G3</v>
      </c>
      <c r="E149" s="6" t="str">
        <f t="shared" si="14"/>
        <v>Default Delivery Agent.</v>
      </c>
      <c r="F149" s="6" t="str">
        <f t="shared" ref="F149:F154" si="18">"01. Hadfields"</f>
        <v>01. Hadfields</v>
      </c>
    </row>
    <row r="150" spans="1:6" x14ac:dyDescent="0.25">
      <c r="A150" t="s">
        <v>21</v>
      </c>
      <c r="B150" s="1" t="str">
        <f>"""Nav"",""Pentland LIVE"",""27"",""1"",""BZ-DC370"""</f>
        <v>"Nav","Pentland LIVE","27","1","BZ-DC370"</v>
      </c>
      <c r="C150" s="3" t="str">
        <f>"BZ-DC370"</f>
        <v>BZ-DC370</v>
      </c>
      <c r="D150" s="3" t="str">
        <f t="shared" si="17"/>
        <v>T1-G3</v>
      </c>
      <c r="E150" s="6" t="str">
        <f t="shared" si="14"/>
        <v>Default Delivery Agent.</v>
      </c>
      <c r="F150" s="6" t="str">
        <f t="shared" si="18"/>
        <v>01. Hadfields</v>
      </c>
    </row>
    <row r="151" spans="1:6" x14ac:dyDescent="0.25">
      <c r="A151" t="s">
        <v>21</v>
      </c>
      <c r="B151" s="1" t="str">
        <f>"""Nav"",""Pentland LIVE"",""27"",""1"",""BZ-DC470"""</f>
        <v>"Nav","Pentland LIVE","27","1","BZ-DC470"</v>
      </c>
      <c r="C151" s="3" t="str">
        <f>"BZ-DC470"</f>
        <v>BZ-DC470</v>
      </c>
      <c r="D151" s="3" t="str">
        <f t="shared" si="17"/>
        <v>T1-G3</v>
      </c>
      <c r="E151" s="6" t="str">
        <f t="shared" si="14"/>
        <v>Default Delivery Agent.</v>
      </c>
      <c r="F151" s="6" t="str">
        <f t="shared" si="18"/>
        <v>01. Hadfields</v>
      </c>
    </row>
    <row r="152" spans="1:6" x14ac:dyDescent="0.25">
      <c r="A152" t="s">
        <v>21</v>
      </c>
      <c r="B152" s="1" t="str">
        <f>"""Nav"",""Pentland LIVE"",""27"",""1"",""BZ-DF270"""</f>
        <v>"Nav","Pentland LIVE","27","1","BZ-DF270"</v>
      </c>
      <c r="C152" s="3" t="str">
        <f>"BZ-DF270"</f>
        <v>BZ-DF270</v>
      </c>
      <c r="D152" s="3" t="str">
        <f t="shared" si="17"/>
        <v>T1-G3</v>
      </c>
      <c r="E152" s="6" t="str">
        <f t="shared" si="14"/>
        <v>Default Delivery Agent.</v>
      </c>
      <c r="F152" s="6" t="str">
        <f t="shared" si="18"/>
        <v>01. Hadfields</v>
      </c>
    </row>
    <row r="153" spans="1:6" x14ac:dyDescent="0.25">
      <c r="A153" t="s">
        <v>21</v>
      </c>
      <c r="B153" s="1" t="str">
        <f>"""Nav"",""Pentland LIVE"",""27"",""1"",""BZ-DF370"""</f>
        <v>"Nav","Pentland LIVE","27","1","BZ-DF370"</v>
      </c>
      <c r="C153" s="3" t="str">
        <f>"BZ-DF370"</f>
        <v>BZ-DF370</v>
      </c>
      <c r="D153" s="3" t="str">
        <f t="shared" si="17"/>
        <v>T1-G3</v>
      </c>
      <c r="E153" s="6" t="str">
        <f t="shared" si="14"/>
        <v>Default Delivery Agent.</v>
      </c>
      <c r="F153" s="6" t="str">
        <f t="shared" si="18"/>
        <v>01. Hadfields</v>
      </c>
    </row>
    <row r="154" spans="1:6" x14ac:dyDescent="0.25">
      <c r="A154" t="s">
        <v>21</v>
      </c>
      <c r="B154" s="1" t="str">
        <f>"""Nav"",""Pentland LIVE"",""27"",""1"",""BZ-DF470"""</f>
        <v>"Nav","Pentland LIVE","27","1","BZ-DF470"</v>
      </c>
      <c r="C154" s="3" t="str">
        <f>"BZ-DF470"</f>
        <v>BZ-DF470</v>
      </c>
      <c r="D154" s="3" t="str">
        <f t="shared" si="17"/>
        <v>T1-G3</v>
      </c>
      <c r="E154" s="6" t="str">
        <f t="shared" si="14"/>
        <v>Default Delivery Agent.</v>
      </c>
      <c r="F154" s="6" t="str">
        <f t="shared" si="18"/>
        <v>01. Hadfields</v>
      </c>
    </row>
    <row r="155" spans="1:6" x14ac:dyDescent="0.25">
      <c r="A155" t="s">
        <v>21</v>
      </c>
      <c r="B155" s="1" t="str">
        <f>"""Nav"",""Pentland LIVE"",""27"",""1"",""BZ-FMX10"""</f>
        <v>"Nav","Pentland LIVE","27","1","BZ-FMX10"</v>
      </c>
      <c r="C155" s="3" t="str">
        <f>"BZ-FMX10"</f>
        <v>BZ-FMX10</v>
      </c>
      <c r="D155" s="3" t="str">
        <f>"T1-G0"</f>
        <v>T1-G0</v>
      </c>
      <c r="E155" s="6" t="str">
        <f t="shared" si="14"/>
        <v>Default Delivery Agent.</v>
      </c>
      <c r="F155" s="6" t="str">
        <f>"02. Montgomery's"</f>
        <v>02. Montgomery's</v>
      </c>
    </row>
    <row r="156" spans="1:6" x14ac:dyDescent="0.25">
      <c r="A156" t="s">
        <v>21</v>
      </c>
      <c r="B156" s="1" t="str">
        <f>"""Nav"",""Pentland LIVE"",""27"",""1"",""BZ-FMX20"""</f>
        <v>"Nav","Pentland LIVE","27","1","BZ-FMX20"</v>
      </c>
      <c r="C156" s="3" t="str">
        <f>"BZ-FMX20"</f>
        <v>BZ-FMX20</v>
      </c>
      <c r="D156" s="3" t="str">
        <f>"T1-G0"</f>
        <v>T1-G0</v>
      </c>
      <c r="E156" s="6" t="str">
        <f t="shared" si="14"/>
        <v>Default Delivery Agent.</v>
      </c>
      <c r="F156" s="6" t="str">
        <f>"02. Montgomery's"</f>
        <v>02. Montgomery's</v>
      </c>
    </row>
    <row r="157" spans="1:6" x14ac:dyDescent="0.25">
      <c r="A157" t="s">
        <v>21</v>
      </c>
      <c r="B157" s="1" t="str">
        <f>"""Nav"",""Pentland LIVE"",""27"",""1"",""BZ-FMX30"""</f>
        <v>"Nav","Pentland LIVE","27","1","BZ-FMX30"</v>
      </c>
      <c r="C157" s="3" t="str">
        <f>"BZ-FMX30"</f>
        <v>BZ-FMX30</v>
      </c>
      <c r="D157" s="3" t="str">
        <f>"T1-G0"</f>
        <v>T1-G0</v>
      </c>
      <c r="E157" s="6" t="str">
        <f t="shared" si="14"/>
        <v>Default Delivery Agent.</v>
      </c>
      <c r="F157" s="6" t="str">
        <f>"02. Montgomery's"</f>
        <v>02. Montgomery's</v>
      </c>
    </row>
    <row r="158" spans="1:6" x14ac:dyDescent="0.25">
      <c r="A158" t="s">
        <v>21</v>
      </c>
      <c r="B158" s="1" t="str">
        <f>"""Nav"",""Pentland LIVE"",""27"",""1"",""BZ-FMX7"""</f>
        <v>"Nav","Pentland LIVE","27","1","BZ-FMX7"</v>
      </c>
      <c r="C158" s="3" t="str">
        <f>"BZ-FMX7"</f>
        <v>BZ-FMX7</v>
      </c>
      <c r="D158" s="3" t="str">
        <f>"T1-G0"</f>
        <v>T1-G0</v>
      </c>
      <c r="E158" s="6" t="str">
        <f t="shared" si="14"/>
        <v>Default Delivery Agent.</v>
      </c>
      <c r="F158" s="6" t="str">
        <f>"02. Montgomery's"</f>
        <v>02. Montgomery's</v>
      </c>
    </row>
    <row r="159" spans="1:6" x14ac:dyDescent="0.25">
      <c r="A159" t="s">
        <v>21</v>
      </c>
      <c r="B159" s="1" t="str">
        <f>"""Nav"",""Pentland LIVE"",""27"",""1"",""BZ-GB3-HOT"""</f>
        <v>"Nav","Pentland LIVE","27","1","BZ-GB3-HOT"</v>
      </c>
      <c r="C159" s="3" t="str">
        <f>"BZ-GB3-HOT"</f>
        <v>BZ-GB3-HOT</v>
      </c>
      <c r="D159" s="3" t="str">
        <f>"T1-G3"</f>
        <v>T1-G3</v>
      </c>
      <c r="E159" s="6" t="str">
        <f t="shared" si="14"/>
        <v>Default Delivery Agent.</v>
      </c>
      <c r="F159" s="6" t="str">
        <f t="shared" ref="F159:F166" si="19">"01. Hadfields"</f>
        <v>01. Hadfields</v>
      </c>
    </row>
    <row r="160" spans="1:6" x14ac:dyDescent="0.25">
      <c r="A160" t="s">
        <v>21</v>
      </c>
      <c r="B160" s="1" t="str">
        <f>"""Nav"",""Pentland LIVE"",""27"",""1"",""BZ-GB6-COLD"""</f>
        <v>"Nav","Pentland LIVE","27","1","BZ-GB6-COLD"</v>
      </c>
      <c r="C160" s="3" t="str">
        <f>"BZ-GB6-COLD"</f>
        <v>BZ-GB6-COLD</v>
      </c>
      <c r="D160" s="3" t="str">
        <f>"T1-G5"</f>
        <v>T1-G5</v>
      </c>
      <c r="E160" s="6" t="str">
        <f t="shared" si="14"/>
        <v>Default Delivery Agent.</v>
      </c>
      <c r="F160" s="6" t="str">
        <f t="shared" si="19"/>
        <v>01. Hadfields</v>
      </c>
    </row>
    <row r="161" spans="1:6" x14ac:dyDescent="0.25">
      <c r="A161" t="s">
        <v>21</v>
      </c>
      <c r="B161" s="1" t="str">
        <f>"""Nav"",""Pentland LIVE"",""27"",""1"",""BZ-GB900PLATE"""</f>
        <v>"Nav","Pentland LIVE","27","1","BZ-GB900PLATE"</v>
      </c>
      <c r="C161" s="3" t="str">
        <f>"BZ-GB900PLATE"</f>
        <v>BZ-GB900PLATE</v>
      </c>
      <c r="D161" s="3" t="str">
        <f>"T1-G2"</f>
        <v>T1-G2</v>
      </c>
      <c r="E161" s="6" t="str">
        <f t="shared" si="14"/>
        <v>Default Delivery Agent.</v>
      </c>
      <c r="F161" s="6" t="str">
        <f t="shared" si="19"/>
        <v>01. Hadfields</v>
      </c>
    </row>
    <row r="162" spans="1:6" x14ac:dyDescent="0.25">
      <c r="A162" t="s">
        <v>21</v>
      </c>
      <c r="B162" s="1" t="str">
        <f>"""Nav"",""Pentland LIVE"",""27"",""1"",""BZ-GD350"""</f>
        <v>"Nav","Pentland LIVE","27","1","BZ-GD350"</v>
      </c>
      <c r="C162" s="3" t="str">
        <f>"BZ-GD350"</f>
        <v>BZ-GD350</v>
      </c>
      <c r="D162" s="3" t="str">
        <f>"T1-G2"</f>
        <v>T1-G2</v>
      </c>
      <c r="E162" s="6" t="str">
        <f t="shared" si="14"/>
        <v>Default Delivery Agent.</v>
      </c>
      <c r="F162" s="6" t="str">
        <f t="shared" si="19"/>
        <v>01. Hadfields</v>
      </c>
    </row>
    <row r="163" spans="1:6" x14ac:dyDescent="0.25">
      <c r="A163" t="s">
        <v>21</v>
      </c>
      <c r="B163" s="1" t="str">
        <f>"""Nav"",""Pentland LIVE"",""27"",""1"",""BZ-GD630"""</f>
        <v>"Nav","Pentland LIVE","27","1","BZ-GD630"</v>
      </c>
      <c r="C163" s="3" t="str">
        <f>"BZ-GD630"</f>
        <v>BZ-GD630</v>
      </c>
      <c r="D163" s="3" t="str">
        <f>"T1-G3"</f>
        <v>T1-G3</v>
      </c>
      <c r="E163" s="6" t="str">
        <f t="shared" si="14"/>
        <v>Default Delivery Agent.</v>
      </c>
      <c r="F163" s="6" t="str">
        <f t="shared" si="19"/>
        <v>01. Hadfields</v>
      </c>
    </row>
    <row r="164" spans="1:6" x14ac:dyDescent="0.25">
      <c r="A164" t="s">
        <v>21</v>
      </c>
      <c r="B164" s="1" t="str">
        <f>"""Nav"",""Pentland LIVE"",""27"",""1"",""BZ-GD630SL"""</f>
        <v>"Nav","Pentland LIVE","27","1","BZ-GD630SL"</v>
      </c>
      <c r="C164" s="3" t="str">
        <f>"BZ-GD630SL"</f>
        <v>BZ-GD630SL</v>
      </c>
      <c r="D164" s="3" t="str">
        <f>"T1-G3"</f>
        <v>T1-G3</v>
      </c>
      <c r="E164" s="6" t="str">
        <f t="shared" si="14"/>
        <v>Default Delivery Agent.</v>
      </c>
      <c r="F164" s="6" t="str">
        <f t="shared" si="19"/>
        <v>01. Hadfields</v>
      </c>
    </row>
    <row r="165" spans="1:6" x14ac:dyDescent="0.25">
      <c r="A165" t="s">
        <v>21</v>
      </c>
      <c r="B165" s="1" t="str">
        <f>"""Nav"",""Pentland LIVE"",""27"",""1"",""BZ-GD900"""</f>
        <v>"Nav","Pentland LIVE","27","1","BZ-GD900"</v>
      </c>
      <c r="C165" s="3" t="str">
        <f>"BZ-GD900"</f>
        <v>BZ-GD900</v>
      </c>
      <c r="D165" s="3" t="str">
        <f>"T1-G3"</f>
        <v>T1-G3</v>
      </c>
      <c r="E165" s="6" t="str">
        <f t="shared" si="14"/>
        <v>Default Delivery Agent.</v>
      </c>
      <c r="F165" s="6" t="str">
        <f t="shared" si="19"/>
        <v>01. Hadfields</v>
      </c>
    </row>
    <row r="166" spans="1:6" x14ac:dyDescent="0.25">
      <c r="A166" t="s">
        <v>21</v>
      </c>
      <c r="B166" s="1" t="str">
        <f>"""Nav"",""Pentland LIVE"",""27"",""1"",""BZ-GD900SL"""</f>
        <v>"Nav","Pentland LIVE","27","1","BZ-GD900SL"</v>
      </c>
      <c r="C166" s="3" t="str">
        <f>"BZ-GD900SL"</f>
        <v>BZ-GD900SL</v>
      </c>
      <c r="D166" s="3" t="str">
        <f>"T1-G3"</f>
        <v>T1-G3</v>
      </c>
      <c r="E166" s="6" t="str">
        <f t="shared" si="14"/>
        <v>Default Delivery Agent.</v>
      </c>
      <c r="F166" s="6" t="str">
        <f t="shared" si="19"/>
        <v>01. Hadfields</v>
      </c>
    </row>
    <row r="167" spans="1:6" x14ac:dyDescent="0.25">
      <c r="A167" t="s">
        <v>21</v>
      </c>
      <c r="B167" s="1" t="str">
        <f>"""Nav"",""Pentland LIVE"",""27"",""1"",""BZ-GDF1200"""</f>
        <v>"Nav","Pentland LIVE","27","1","BZ-GDF1200"</v>
      </c>
      <c r="C167" s="3" t="str">
        <f>"BZ-GDF1200"</f>
        <v>BZ-GDF1200</v>
      </c>
      <c r="D167" s="3" t="str">
        <f>"T1-G3"</f>
        <v>T1-G3</v>
      </c>
      <c r="E167" s="6" t="str">
        <f t="shared" si="14"/>
        <v>Default Delivery Agent.</v>
      </c>
      <c r="F167" s="6" t="e">
        <v>#VALUE!</v>
      </c>
    </row>
    <row r="168" spans="1:6" x14ac:dyDescent="0.25">
      <c r="A168" t="s">
        <v>21</v>
      </c>
      <c r="B168" s="1" t="str">
        <f>"""Nav"",""Pentland LIVE"",""27"",""1"",""BZ-GDF1800"""</f>
        <v>"Nav","Pentland LIVE","27","1","BZ-GDF1800"</v>
      </c>
      <c r="C168" s="3" t="str">
        <f>"BZ-GDF1800"</f>
        <v>BZ-GDF1800</v>
      </c>
      <c r="D168" s="3" t="str">
        <f>"T1-G4"</f>
        <v>T1-G4</v>
      </c>
      <c r="E168" s="6" t="str">
        <f t="shared" si="14"/>
        <v>Default Delivery Agent.</v>
      </c>
      <c r="F168" s="6" t="e">
        <v>#VALUE!</v>
      </c>
    </row>
    <row r="169" spans="1:6" x14ac:dyDescent="0.25">
      <c r="A169" t="s">
        <v>21</v>
      </c>
      <c r="B169" s="1" t="str">
        <f>"""Nav"",""Pentland LIVE"",""27"",""1"",""BZ-GDF600"""</f>
        <v>"Nav","Pentland LIVE","27","1","BZ-GDF600"</v>
      </c>
      <c r="C169" s="3" t="str">
        <f>"BZ-GDF600"</f>
        <v>BZ-GDF600</v>
      </c>
      <c r="D169" s="3" t="str">
        <f>"T1-G3"</f>
        <v>T1-G3</v>
      </c>
      <c r="E169" s="6" t="str">
        <f t="shared" si="14"/>
        <v>Default Delivery Agent.</v>
      </c>
      <c r="F169" s="6" t="e">
        <v>#VALUE!</v>
      </c>
    </row>
    <row r="170" spans="1:6" x14ac:dyDescent="0.25">
      <c r="A170" t="s">
        <v>21</v>
      </c>
      <c r="B170" s="1" t="str">
        <f>"""Nav"",""Pentland LIVE"",""27"",""1"",""BZ-GF140"""</f>
        <v>"Nav","Pentland LIVE","27","1","BZ-GF140"</v>
      </c>
      <c r="C170" s="3" t="str">
        <f>"BZ-GF140"</f>
        <v>BZ-GF140</v>
      </c>
      <c r="D170" s="3" t="str">
        <f>"T1-G1"</f>
        <v>T1-G1</v>
      </c>
      <c r="E170" s="6" t="str">
        <f t="shared" si="14"/>
        <v>Default Delivery Agent.</v>
      </c>
      <c r="F170" s="6" t="str">
        <f>"02. Montgomery's"</f>
        <v>02. Montgomery's</v>
      </c>
    </row>
    <row r="171" spans="1:6" x14ac:dyDescent="0.25">
      <c r="A171" t="s">
        <v>21</v>
      </c>
      <c r="B171" s="1" t="str">
        <f>"""Nav"",""Pentland LIVE"",""27"",""1"",""BZ-GRAB100"""</f>
        <v>"Nav","Pentland LIVE","27","1","BZ-GRAB100"</v>
      </c>
      <c r="C171" s="3" t="str">
        <f>"BZ-GRAB100"</f>
        <v>BZ-GRAB100</v>
      </c>
      <c r="D171" s="3" t="str">
        <f>"T1-G3"</f>
        <v>T1-G3</v>
      </c>
      <c r="E171" s="6" t="str">
        <f t="shared" si="14"/>
        <v>Default Delivery Agent.</v>
      </c>
      <c r="F171" s="6" t="str">
        <f>"01. Hadfields"</f>
        <v>01. Hadfields</v>
      </c>
    </row>
    <row r="172" spans="1:6" x14ac:dyDescent="0.25">
      <c r="A172" t="s">
        <v>21</v>
      </c>
      <c r="B172" s="1" t="str">
        <f>"""Nav"",""Pentland LIVE"",""27"",""1"",""BZ-GRAB60"""</f>
        <v>"Nav","Pentland LIVE","27","1","BZ-GRAB60"</v>
      </c>
      <c r="C172" s="3" t="str">
        <f>"BZ-GRAB60"</f>
        <v>BZ-GRAB60</v>
      </c>
      <c r="D172" s="3" t="str">
        <f>"T1-G3"</f>
        <v>T1-G3</v>
      </c>
      <c r="E172" s="6" t="str">
        <f t="shared" si="14"/>
        <v>Default Delivery Agent.</v>
      </c>
      <c r="F172" s="6" t="str">
        <f>"01. Hadfields"</f>
        <v>01. Hadfields</v>
      </c>
    </row>
    <row r="173" spans="1:6" x14ac:dyDescent="0.25">
      <c r="A173" t="s">
        <v>21</v>
      </c>
      <c r="B173" s="1" t="str">
        <f>"""Nav"",""Pentland LIVE"",""27"",""1"",""BZ-HBC2CR"""</f>
        <v>"Nav","Pentland LIVE","27","1","BZ-HBC2CR"</v>
      </c>
      <c r="C173" s="3" t="str">
        <f>"BZ-HBC2CR"</f>
        <v>BZ-HBC2CR</v>
      </c>
      <c r="D173" s="3" t="str">
        <f t="shared" ref="D173:D178" si="20">"T1-G2"</f>
        <v>T1-G2</v>
      </c>
      <c r="E173" s="6" t="str">
        <f t="shared" si="14"/>
        <v>Default Delivery Agent.</v>
      </c>
      <c r="F173" s="6" t="str">
        <f>"01. Hadfields"</f>
        <v>01. Hadfields</v>
      </c>
    </row>
    <row r="174" spans="1:6" x14ac:dyDescent="0.25">
      <c r="A174" t="s">
        <v>21</v>
      </c>
      <c r="B174" s="1" t="str">
        <f>"""Nav"",""Pentland LIVE"",""27"",""1"",""BZ-HBC2CRMK11"""</f>
        <v>"Nav","Pentland LIVE","27","1","BZ-HBC2CRMK11"</v>
      </c>
      <c r="C174" s="3" t="str">
        <f>"BZ-HBC2CRMK11"</f>
        <v>BZ-HBC2CRMK11</v>
      </c>
      <c r="D174" s="3" t="str">
        <f t="shared" si="20"/>
        <v>T1-G2</v>
      </c>
      <c r="E174" s="6" t="str">
        <f t="shared" si="14"/>
        <v>Default Delivery Agent.</v>
      </c>
      <c r="F174" s="6" t="str">
        <f>"01. Hadfields"</f>
        <v>01. Hadfields</v>
      </c>
    </row>
    <row r="175" spans="1:6" x14ac:dyDescent="0.25">
      <c r="A175" t="s">
        <v>21</v>
      </c>
      <c r="B175" s="1" t="str">
        <f>"""Nav"",""Pentland LIVE"",""27"",""1"",""BZ-HBC2ENMK11"""</f>
        <v>"Nav","Pentland LIVE","27","1","BZ-HBC2ENMK11"</v>
      </c>
      <c r="C175" s="3" t="str">
        <f>"BZ-HBC2ENMK11"</f>
        <v>BZ-HBC2ENMK11</v>
      </c>
      <c r="D175" s="3" t="str">
        <f t="shared" si="20"/>
        <v>T1-G2</v>
      </c>
      <c r="E175" s="6" t="str">
        <f t="shared" si="14"/>
        <v>Default Delivery Agent.</v>
      </c>
      <c r="F175" s="6" t="str">
        <f>"02. Montgomery's"</f>
        <v>02. Montgomery's</v>
      </c>
    </row>
    <row r="176" spans="1:6" x14ac:dyDescent="0.25">
      <c r="A176" t="s">
        <v>21</v>
      </c>
      <c r="B176" s="1" t="str">
        <f>"""Nav"",""Pentland LIVE"",""27"",""1"",""BZ-HBC2MK11"""</f>
        <v>"Nav","Pentland LIVE","27","1","BZ-HBC2MK11"</v>
      </c>
      <c r="C176" s="3" t="str">
        <f>"BZ-HBC2MK11"</f>
        <v>BZ-HBC2MK11</v>
      </c>
      <c r="D176" s="3" t="str">
        <f t="shared" si="20"/>
        <v>T1-G2</v>
      </c>
      <c r="E176" s="6" t="str">
        <f t="shared" si="14"/>
        <v>Default Delivery Agent.</v>
      </c>
      <c r="F176" s="6" t="str">
        <f>"02. Montgomery's"</f>
        <v>02. Montgomery's</v>
      </c>
    </row>
    <row r="177" spans="1:6" x14ac:dyDescent="0.25">
      <c r="A177" t="s">
        <v>21</v>
      </c>
      <c r="B177" s="1" t="str">
        <f>"""Nav"",""Pentland LIVE"",""27"",""1"",""BZ-HBC2NUMK11"""</f>
        <v>"Nav","Pentland LIVE","27","1","BZ-HBC2NUMK11"</v>
      </c>
      <c r="C177" s="3" t="str">
        <f>"BZ-HBC2NUMK11"</f>
        <v>BZ-HBC2NUMK11</v>
      </c>
      <c r="D177" s="3" t="str">
        <f t="shared" si="20"/>
        <v>T1-G2</v>
      </c>
      <c r="E177" s="6" t="str">
        <f t="shared" si="14"/>
        <v>Default Delivery Agent.</v>
      </c>
      <c r="F177" s="6" t="str">
        <f>"02. Montgomery's"</f>
        <v>02. Montgomery's</v>
      </c>
    </row>
    <row r="178" spans="1:6" x14ac:dyDescent="0.25">
      <c r="A178" t="s">
        <v>21</v>
      </c>
      <c r="B178" s="1" t="str">
        <f>"""Nav"",""Pentland LIVE"",""27"",""1"",""BZ-HBC2SLMK11"""</f>
        <v>"Nav","Pentland LIVE","27","1","BZ-HBC2SLMK11"</v>
      </c>
      <c r="C178" s="3" t="str">
        <f>"BZ-HBC2SLMK11"</f>
        <v>BZ-HBC2SLMK11</v>
      </c>
      <c r="D178" s="3" t="str">
        <f t="shared" si="20"/>
        <v>T1-G2</v>
      </c>
      <c r="E178" s="6" t="str">
        <f t="shared" si="14"/>
        <v>Default Delivery Agent.</v>
      </c>
      <c r="F178" s="6" t="str">
        <f>"02. Montgomery's"</f>
        <v>02. Montgomery's</v>
      </c>
    </row>
    <row r="179" spans="1:6" x14ac:dyDescent="0.25">
      <c r="A179" t="s">
        <v>21</v>
      </c>
      <c r="B179" s="1" t="str">
        <f>"""Nav"",""Pentland LIVE"",""27"",""1"",""BZ-HBC3CRMK11"""</f>
        <v>"Nav","Pentland LIVE","27","1","BZ-HBC3CRMK11"</v>
      </c>
      <c r="C179" s="3" t="str">
        <f>"BZ-HBC3CRMK11"</f>
        <v>BZ-HBC3CRMK11</v>
      </c>
      <c r="D179" s="3" t="str">
        <f>"T1-G3"</f>
        <v>T1-G3</v>
      </c>
      <c r="E179" s="6" t="str">
        <f t="shared" si="14"/>
        <v>Default Delivery Agent.</v>
      </c>
      <c r="F179" s="6" t="str">
        <f>"01. Hadfields"</f>
        <v>01. Hadfields</v>
      </c>
    </row>
    <row r="180" spans="1:6" x14ac:dyDescent="0.25">
      <c r="A180" t="s">
        <v>21</v>
      </c>
      <c r="B180" s="1" t="str">
        <f>"""Nav"",""Pentland LIVE"",""27"",""1"",""BZ-HBC3ENMK11"""</f>
        <v>"Nav","Pentland LIVE","27","1","BZ-HBC3ENMK11"</v>
      </c>
      <c r="C180" s="3" t="str">
        <f>"BZ-HBC3ENMK11"</f>
        <v>BZ-HBC3ENMK11</v>
      </c>
      <c r="D180" s="3" t="str">
        <f>"T1-G3"</f>
        <v>T1-G3</v>
      </c>
      <c r="E180" s="6" t="str">
        <f t="shared" si="14"/>
        <v>Default Delivery Agent.</v>
      </c>
      <c r="F180" s="6" t="str">
        <f>"02. Montgomery's"</f>
        <v>02. Montgomery's</v>
      </c>
    </row>
    <row r="181" spans="1:6" x14ac:dyDescent="0.25">
      <c r="A181" t="s">
        <v>21</v>
      </c>
      <c r="B181" s="1" t="str">
        <f>"""Nav"",""Pentland LIVE"",""27"",""1"",""BZ-HBC3MK11"""</f>
        <v>"Nav","Pentland LIVE","27","1","BZ-HBC3MK11"</v>
      </c>
      <c r="C181" s="3" t="str">
        <f>"BZ-HBC3MK11"</f>
        <v>BZ-HBC3MK11</v>
      </c>
      <c r="D181" s="3" t="str">
        <f>"T1-G3"</f>
        <v>T1-G3</v>
      </c>
      <c r="E181" s="6" t="str">
        <f t="shared" si="14"/>
        <v>Default Delivery Agent.</v>
      </c>
      <c r="F181" s="6" t="str">
        <f>"02. Montgomery's"</f>
        <v>02. Montgomery's</v>
      </c>
    </row>
    <row r="182" spans="1:6" x14ac:dyDescent="0.25">
      <c r="A182" t="s">
        <v>21</v>
      </c>
      <c r="B182" s="1" t="str">
        <f>"""Nav"",""Pentland LIVE"",""27"",""1"",""BZ-HBC3NUMK11"""</f>
        <v>"Nav","Pentland LIVE","27","1","BZ-HBC3NUMK11"</v>
      </c>
      <c r="C182" s="3" t="str">
        <f>"BZ-HBC3NUMK11"</f>
        <v>BZ-HBC3NUMK11</v>
      </c>
      <c r="D182" s="3" t="str">
        <f>"T1-G3"</f>
        <v>T1-G3</v>
      </c>
      <c r="E182" s="6" t="str">
        <f t="shared" si="14"/>
        <v>Default Delivery Agent.</v>
      </c>
      <c r="F182" s="6" t="str">
        <f>"02. Montgomery's"</f>
        <v>02. Montgomery's</v>
      </c>
    </row>
    <row r="183" spans="1:6" x14ac:dyDescent="0.25">
      <c r="A183" t="s">
        <v>21</v>
      </c>
      <c r="B183" s="1" t="str">
        <f>"""Nav"",""Pentland LIVE"",""27"",""1"",""BZ-HBC3SLMK11"""</f>
        <v>"Nav","Pentland LIVE","27","1","BZ-HBC3SLMK11"</v>
      </c>
      <c r="C183" s="3" t="str">
        <f>"BZ-HBC3SLMK11"</f>
        <v>BZ-HBC3SLMK11</v>
      </c>
      <c r="D183" s="3" t="str">
        <f>"T1-G3"</f>
        <v>T1-G3</v>
      </c>
      <c r="E183" s="6" t="str">
        <f t="shared" si="14"/>
        <v>Default Delivery Agent.</v>
      </c>
      <c r="F183" s="6" t="str">
        <f>"02. Montgomery's"</f>
        <v>02. Montgomery's</v>
      </c>
    </row>
    <row r="184" spans="1:6" x14ac:dyDescent="0.25">
      <c r="A184" t="s">
        <v>21</v>
      </c>
      <c r="B184" s="1" t="str">
        <f>"""Nav"",""Pentland LIVE"",""27"",""1"",""BZ-HBC4CRMK11"""</f>
        <v>"Nav","Pentland LIVE","27","1","BZ-HBC4CRMK11"</v>
      </c>
      <c r="C184" s="3" t="str">
        <f>"BZ-HBC4CRMK11"</f>
        <v>BZ-HBC4CRMK11</v>
      </c>
      <c r="D184" s="3" t="str">
        <f>"T1-G4"</f>
        <v>T1-G4</v>
      </c>
      <c r="E184" s="6" t="str">
        <f t="shared" si="14"/>
        <v>Default Delivery Agent.</v>
      </c>
      <c r="F184" s="6" t="str">
        <f>"01. Hadfields"</f>
        <v>01. Hadfields</v>
      </c>
    </row>
    <row r="185" spans="1:6" x14ac:dyDescent="0.25">
      <c r="A185" t="s">
        <v>21</v>
      </c>
      <c r="B185" s="1" t="str">
        <f>"""Nav"",""Pentland LIVE"",""27"",""1"",""BZ-HBC4MK11"""</f>
        <v>"Nav","Pentland LIVE","27","1","BZ-HBC4MK11"</v>
      </c>
      <c r="C185" s="3" t="str">
        <f>"BZ-HBC4MK11"</f>
        <v>BZ-HBC4MK11</v>
      </c>
      <c r="D185" s="3" t="str">
        <f>"T1-G4"</f>
        <v>T1-G4</v>
      </c>
      <c r="E185" s="6" t="str">
        <f t="shared" si="14"/>
        <v>Default Delivery Agent.</v>
      </c>
      <c r="F185" s="6" t="str">
        <f t="shared" ref="F185:F192" si="21">"02. Montgomery's"</f>
        <v>02. Montgomery's</v>
      </c>
    </row>
    <row r="186" spans="1:6" x14ac:dyDescent="0.25">
      <c r="A186" t="s">
        <v>21</v>
      </c>
      <c r="B186" s="1" t="str">
        <f>"""Nav"",""Pentland LIVE"",""27"",""1"",""BZ-HBC4NUMK11"""</f>
        <v>"Nav","Pentland LIVE","27","1","BZ-HBC4NUMK11"</v>
      </c>
      <c r="C186" s="3" t="str">
        <f>"BZ-HBC4NUMK11"</f>
        <v>BZ-HBC4NUMK11</v>
      </c>
      <c r="D186" s="3" t="str">
        <f>"T1-G4"</f>
        <v>T1-G4</v>
      </c>
      <c r="E186" s="6" t="str">
        <f t="shared" si="14"/>
        <v>Default Delivery Agent.</v>
      </c>
      <c r="F186" s="6" t="str">
        <f t="shared" si="21"/>
        <v>02. Montgomery's</v>
      </c>
    </row>
    <row r="187" spans="1:6" x14ac:dyDescent="0.25">
      <c r="A187" t="s">
        <v>21</v>
      </c>
      <c r="B187" s="1" t="str">
        <f>"""Nav"",""Pentland LIVE"",""27"",""1"",""BZ-HBC4SLMK11"""</f>
        <v>"Nav","Pentland LIVE","27","1","BZ-HBC4SLMK11"</v>
      </c>
      <c r="C187" s="3" t="str">
        <f>"BZ-HBC4SLMK11"</f>
        <v>BZ-HBC4SLMK11</v>
      </c>
      <c r="D187" s="3" t="str">
        <f>"T1-G4"</f>
        <v>T1-G4</v>
      </c>
      <c r="E187" s="6" t="str">
        <f t="shared" si="14"/>
        <v>Default Delivery Agent.</v>
      </c>
      <c r="F187" s="6" t="str">
        <f t="shared" si="21"/>
        <v>02. Montgomery's</v>
      </c>
    </row>
    <row r="188" spans="1:6" x14ac:dyDescent="0.25">
      <c r="A188" t="s">
        <v>21</v>
      </c>
      <c r="B188" s="1" t="str">
        <f>"""Nav"",""Pentland LIVE"",""27"",""1"",""BZ-HDC1"""</f>
        <v>"Nav","Pentland LIVE","27","1","BZ-HDC1"</v>
      </c>
      <c r="C188" s="3" t="str">
        <f>"BZ-HDC1"</f>
        <v>BZ-HDC1</v>
      </c>
      <c r="D188" s="3" t="str">
        <f>"T1-G1"</f>
        <v>T1-G1</v>
      </c>
      <c r="E188" s="6" t="str">
        <f t="shared" si="14"/>
        <v>Default Delivery Agent.</v>
      </c>
      <c r="F188" s="6" t="str">
        <f t="shared" si="21"/>
        <v>02. Montgomery's</v>
      </c>
    </row>
    <row r="189" spans="1:6" x14ac:dyDescent="0.25">
      <c r="A189" t="s">
        <v>21</v>
      </c>
      <c r="B189" s="1" t="str">
        <f>"""Nav"",""Pentland LIVE"",""27"",""1"",""BZ-HOTT1"""</f>
        <v>"Nav","Pentland LIVE","27","1","BZ-HOTT1"</v>
      </c>
      <c r="C189" s="3" t="str">
        <f>"BZ-HOTT1"</f>
        <v>BZ-HOTT1</v>
      </c>
      <c r="D189" s="3" t="str">
        <f>"T1-G1"</f>
        <v>T1-G1</v>
      </c>
      <c r="E189" s="6" t="str">
        <f t="shared" si="14"/>
        <v>Default Delivery Agent.</v>
      </c>
      <c r="F189" s="6" t="str">
        <f t="shared" si="21"/>
        <v>02. Montgomery's</v>
      </c>
    </row>
    <row r="190" spans="1:6" x14ac:dyDescent="0.25">
      <c r="A190" t="s">
        <v>21</v>
      </c>
      <c r="B190" s="1" t="str">
        <f>"""Nav"",""Pentland LIVE"",""27"",""1"",""BZ-HOTT2"""</f>
        <v>"Nav","Pentland LIVE","27","1","BZ-HOTT2"</v>
      </c>
      <c r="C190" s="3" t="str">
        <f>"BZ-HOTT2"</f>
        <v>BZ-HOTT2</v>
      </c>
      <c r="D190" s="3" t="str">
        <f>"T1-G1"</f>
        <v>T1-G1</v>
      </c>
      <c r="E190" s="6" t="str">
        <f t="shared" si="14"/>
        <v>Default Delivery Agent.</v>
      </c>
      <c r="F190" s="6" t="str">
        <f t="shared" si="21"/>
        <v>02. Montgomery's</v>
      </c>
    </row>
    <row r="191" spans="1:6" x14ac:dyDescent="0.25">
      <c r="A191" t="s">
        <v>21</v>
      </c>
      <c r="B191" s="1" t="str">
        <f>"""Nav"",""Pentland LIVE"",""27"",""1"",""BZ-HS40"""</f>
        <v>"Nav","Pentland LIVE","27","1","BZ-HS40"</v>
      </c>
      <c r="C191" s="3" t="str">
        <f>"BZ-HS40"</f>
        <v>BZ-HS40</v>
      </c>
      <c r="D191" s="3" t="str">
        <f>"T1-G2"</f>
        <v>T1-G2</v>
      </c>
      <c r="E191" s="6" t="str">
        <f t="shared" si="14"/>
        <v>Default Delivery Agent.</v>
      </c>
      <c r="F191" s="6" t="str">
        <f t="shared" si="21"/>
        <v>02. Montgomery's</v>
      </c>
    </row>
    <row r="192" spans="1:6" x14ac:dyDescent="0.25">
      <c r="A192" t="s">
        <v>21</v>
      </c>
      <c r="B192" s="1" t="str">
        <f>"""Nav"",""Pentland LIVE"",""27"",""1"",""BZ-HS60"""</f>
        <v>"Nav","Pentland LIVE","27","1","BZ-HS60"</v>
      </c>
      <c r="C192" s="3" t="str">
        <f>"BZ-HS60"</f>
        <v>BZ-HS60</v>
      </c>
      <c r="D192" s="3" t="str">
        <f>"T1-G2"</f>
        <v>T1-G2</v>
      </c>
      <c r="E192" s="6" t="str">
        <f t="shared" si="14"/>
        <v>Default Delivery Agent.</v>
      </c>
      <c r="F192" s="6" t="str">
        <f t="shared" si="21"/>
        <v>02. Montgomery's</v>
      </c>
    </row>
    <row r="193" spans="1:6" x14ac:dyDescent="0.25">
      <c r="A193" t="s">
        <v>21</v>
      </c>
      <c r="B193" s="1" t="str">
        <f>"""Nav"",""Pentland LIVE"",""27"",""1"",""BZ-HSG40"""</f>
        <v>"Nav","Pentland LIVE","27","1","BZ-HSG40"</v>
      </c>
      <c r="C193" s="3" t="str">
        <f>"BZ-HSG40"</f>
        <v>BZ-HSG40</v>
      </c>
      <c r="D193" s="3" t="str">
        <f>"T1-G2"</f>
        <v>T1-G2</v>
      </c>
      <c r="E193" s="6" t="str">
        <f t="shared" si="14"/>
        <v>Default Delivery Agent.</v>
      </c>
      <c r="F193" s="6" t="str">
        <f>"01. Hadfields"</f>
        <v>01. Hadfields</v>
      </c>
    </row>
    <row r="194" spans="1:6" x14ac:dyDescent="0.25">
      <c r="A194" t="s">
        <v>21</v>
      </c>
      <c r="B194" s="1" t="str">
        <f>"""Nav"",""Pentland LIVE"",""27"",""1"",""BZ-HSG60"""</f>
        <v>"Nav","Pentland LIVE","27","1","BZ-HSG60"</v>
      </c>
      <c r="C194" s="3" t="str">
        <f>"BZ-HSG60"</f>
        <v>BZ-HSG60</v>
      </c>
      <c r="D194" s="3" t="str">
        <f>"T1-G2"</f>
        <v>T1-G2</v>
      </c>
      <c r="E194" s="6" t="str">
        <f t="shared" si="14"/>
        <v>Default Delivery Agent.</v>
      </c>
      <c r="F194" s="6" t="str">
        <f>"01. Hadfields"</f>
        <v>01. Hadfields</v>
      </c>
    </row>
    <row r="195" spans="1:6" x14ac:dyDescent="0.25">
      <c r="A195" t="s">
        <v>21</v>
      </c>
      <c r="B195" s="1" t="str">
        <f>"""Nav"",""Pentland LIVE"",""27"",""1"",""BZ-HSS136"""</f>
        <v>"Nav","Pentland LIVE","27","1","BZ-HSS136"</v>
      </c>
      <c r="C195" s="3" t="str">
        <f>"BZ-HSS136"</f>
        <v>BZ-HSS136</v>
      </c>
      <c r="D195" s="3" t="str">
        <f>"T1-G1"</f>
        <v>T1-G1</v>
      </c>
      <c r="E195" s="6" t="str">
        <f t="shared" si="14"/>
        <v>Default Delivery Agent.</v>
      </c>
      <c r="F195" s="6" t="str">
        <f t="shared" ref="F195:F219" si="22">"02. Montgomery's"</f>
        <v>02. Montgomery's</v>
      </c>
    </row>
    <row r="196" spans="1:6" x14ac:dyDescent="0.25">
      <c r="A196" t="s">
        <v>21</v>
      </c>
      <c r="B196" s="1" t="str">
        <f>"""Nav"",""Pentland LIVE"",""27"",""1"",""BZ-HSS186"""</f>
        <v>"Nav","Pentland LIVE","27","1","BZ-HSS186"</v>
      </c>
      <c r="C196" s="3" t="str">
        <f>"BZ-HSS186"</f>
        <v>BZ-HSS186</v>
      </c>
      <c r="D196" s="3" t="str">
        <f>"T1-G1"</f>
        <v>T1-G1</v>
      </c>
      <c r="E196" s="6" t="str">
        <f t="shared" si="14"/>
        <v>Default Delivery Agent.</v>
      </c>
      <c r="F196" s="6" t="str">
        <f t="shared" si="22"/>
        <v>02. Montgomery's</v>
      </c>
    </row>
    <row r="197" spans="1:6" x14ac:dyDescent="0.25">
      <c r="A197" t="s">
        <v>21</v>
      </c>
      <c r="B197" s="1" t="str">
        <f>"""Nav"",""Pentland LIVE"",""27"",""1"",""BZ-HSS96"""</f>
        <v>"Nav","Pentland LIVE","27","1","BZ-HSS96"</v>
      </c>
      <c r="C197" s="3" t="str">
        <f>"BZ-HSS96"</f>
        <v>BZ-HSS96</v>
      </c>
      <c r="D197" s="3" t="str">
        <f>"T1-G1"</f>
        <v>T1-G1</v>
      </c>
      <c r="E197" s="6" t="str">
        <f t="shared" si="14"/>
        <v>Default Delivery Agent.</v>
      </c>
      <c r="F197" s="6" t="str">
        <f t="shared" si="22"/>
        <v>02. Montgomery's</v>
      </c>
    </row>
    <row r="198" spans="1:6" x14ac:dyDescent="0.25">
      <c r="A198" t="s">
        <v>21</v>
      </c>
      <c r="B198" s="1" t="str">
        <f>"""Nav"",""Pentland LIVE"",""27"",""1"",""BZ-HW40"""</f>
        <v>"Nav","Pentland LIVE","27","1","BZ-HW40"</v>
      </c>
      <c r="C198" s="3" t="str">
        <f>"BZ-HW40"</f>
        <v>BZ-HW40</v>
      </c>
      <c r="D198" s="3" t="str">
        <f>"T1-G2"</f>
        <v>T1-G2</v>
      </c>
      <c r="E198" s="6" t="str">
        <f t="shared" si="14"/>
        <v>Default Delivery Agent.</v>
      </c>
      <c r="F198" s="6" t="str">
        <f t="shared" si="22"/>
        <v>02. Montgomery's</v>
      </c>
    </row>
    <row r="199" spans="1:6" x14ac:dyDescent="0.25">
      <c r="A199" t="s">
        <v>21</v>
      </c>
      <c r="B199" s="1" t="str">
        <f>"""Nav"",""Pentland LIVE"",""27"",""1"",""BZ-HW60"""</f>
        <v>"Nav","Pentland LIVE","27","1","BZ-HW60"</v>
      </c>
      <c r="C199" s="3" t="str">
        <f>"BZ-HW60"</f>
        <v>BZ-HW60</v>
      </c>
      <c r="D199" s="3" t="str">
        <f>"T1-G2"</f>
        <v>T1-G2</v>
      </c>
      <c r="E199" s="6" t="str">
        <f t="shared" si="14"/>
        <v>Default Delivery Agent.</v>
      </c>
      <c r="F199" s="6" t="str">
        <f t="shared" si="22"/>
        <v>02. Montgomery's</v>
      </c>
    </row>
    <row r="200" spans="1:6" x14ac:dyDescent="0.25">
      <c r="A200" t="s">
        <v>21</v>
      </c>
      <c r="B200" s="1" t="str">
        <f>"""Nav"",""Pentland LIVE"",""27"",""1"",""BZ-IC15-ECO"""</f>
        <v>"Nav","Pentland LIVE","27","1","BZ-IC15-ECO"</v>
      </c>
      <c r="C200" s="3" t="str">
        <f>"BZ-IC15-ECO"</f>
        <v>BZ-IC15-ECO</v>
      </c>
      <c r="D200" s="3" t="str">
        <f>"T1-G3"</f>
        <v>T1-G3</v>
      </c>
      <c r="E200" s="6" t="str">
        <f t="shared" si="14"/>
        <v>Default Delivery Agent.</v>
      </c>
      <c r="F200" s="6" t="str">
        <f t="shared" si="22"/>
        <v>02. Montgomery's</v>
      </c>
    </row>
    <row r="201" spans="1:6" x14ac:dyDescent="0.25">
      <c r="A201" t="s">
        <v>21</v>
      </c>
      <c r="B201" s="1" t="str">
        <f>"""Nav"",""Pentland LIVE"",""27"",""1"",""BZ-LBC2MK11"""</f>
        <v>"Nav","Pentland LIVE","27","1","BZ-LBC2MK11"</v>
      </c>
      <c r="C201" s="3" t="str">
        <f>"BZ-LBC2MK11"</f>
        <v>BZ-LBC2MK11</v>
      </c>
      <c r="D201" s="3" t="str">
        <f>"T1-G2"</f>
        <v>T1-G2</v>
      </c>
      <c r="E201" s="6" t="str">
        <f t="shared" si="14"/>
        <v>Default Delivery Agent.</v>
      </c>
      <c r="F201" s="6" t="str">
        <f t="shared" si="22"/>
        <v>02. Montgomery's</v>
      </c>
    </row>
    <row r="202" spans="1:6" x14ac:dyDescent="0.25">
      <c r="A202" t="s">
        <v>21</v>
      </c>
      <c r="B202" s="1" t="str">
        <f>"""Nav"",""Pentland LIVE"",""27"",""1"",""BZ-LBC2NUMK11"""</f>
        <v>"Nav","Pentland LIVE","27","1","BZ-LBC2NUMK11"</v>
      </c>
      <c r="C202" s="3" t="str">
        <f>"BZ-LBC2NUMK11"</f>
        <v>BZ-LBC2NUMK11</v>
      </c>
      <c r="D202" s="3" t="str">
        <f>"T1-G2"</f>
        <v>T1-G2</v>
      </c>
      <c r="E202" s="6" t="str">
        <f t="shared" ref="E202:E265" si="23">"Default Delivery Agent."</f>
        <v>Default Delivery Agent.</v>
      </c>
      <c r="F202" s="6" t="str">
        <f t="shared" si="22"/>
        <v>02. Montgomery's</v>
      </c>
    </row>
    <row r="203" spans="1:6" x14ac:dyDescent="0.25">
      <c r="A203" t="s">
        <v>21</v>
      </c>
      <c r="B203" s="1" t="str">
        <f>"""Nav"",""Pentland LIVE"",""27"",""1"",""BZ-LBC2SLMK11"""</f>
        <v>"Nav","Pentland LIVE","27","1","BZ-LBC2SLMK11"</v>
      </c>
      <c r="C203" s="3" t="str">
        <f>"BZ-LBC2SLMK11"</f>
        <v>BZ-LBC2SLMK11</v>
      </c>
      <c r="D203" s="3" t="str">
        <f>"T1-G2"</f>
        <v>T1-G2</v>
      </c>
      <c r="E203" s="6" t="str">
        <f t="shared" si="23"/>
        <v>Default Delivery Agent.</v>
      </c>
      <c r="F203" s="6" t="str">
        <f t="shared" si="22"/>
        <v>02. Montgomery's</v>
      </c>
    </row>
    <row r="204" spans="1:6" x14ac:dyDescent="0.25">
      <c r="A204" t="s">
        <v>21</v>
      </c>
      <c r="B204" s="1" t="str">
        <f>"""Nav"",""Pentland LIVE"",""27"",""1"",""BZ-LBC3MK11"""</f>
        <v>"Nav","Pentland LIVE","27","1","BZ-LBC3MK11"</v>
      </c>
      <c r="C204" s="3" t="str">
        <f>"BZ-LBC3MK11"</f>
        <v>BZ-LBC3MK11</v>
      </c>
      <c r="D204" s="3" t="str">
        <f>"T1-G3"</f>
        <v>T1-G3</v>
      </c>
      <c r="E204" s="6" t="str">
        <f t="shared" si="23"/>
        <v>Default Delivery Agent.</v>
      </c>
      <c r="F204" s="6" t="str">
        <f t="shared" si="22"/>
        <v>02. Montgomery's</v>
      </c>
    </row>
    <row r="205" spans="1:6" x14ac:dyDescent="0.25">
      <c r="A205" t="s">
        <v>21</v>
      </c>
      <c r="B205" s="1" t="str">
        <f>"""Nav"",""Pentland LIVE"",""27"",""1"",""BZ-LBC3NUMK11"""</f>
        <v>"Nav","Pentland LIVE","27","1","BZ-LBC3NUMK11"</v>
      </c>
      <c r="C205" s="3" t="str">
        <f>"BZ-LBC3NUMK11"</f>
        <v>BZ-LBC3NUMK11</v>
      </c>
      <c r="D205" s="3" t="str">
        <f>"T1-G3"</f>
        <v>T1-G3</v>
      </c>
      <c r="E205" s="6" t="str">
        <f t="shared" si="23"/>
        <v>Default Delivery Agent.</v>
      </c>
      <c r="F205" s="6" t="str">
        <f t="shared" si="22"/>
        <v>02. Montgomery's</v>
      </c>
    </row>
    <row r="206" spans="1:6" x14ac:dyDescent="0.25">
      <c r="A206" t="s">
        <v>21</v>
      </c>
      <c r="B206" s="1" t="str">
        <f>"""Nav"",""Pentland LIVE"",""27"",""1"",""BZ-LBC3SLMK11"""</f>
        <v>"Nav","Pentland LIVE","27","1","BZ-LBC3SLMK11"</v>
      </c>
      <c r="C206" s="3" t="str">
        <f>"BZ-LBC3SLMK11"</f>
        <v>BZ-LBC3SLMK11</v>
      </c>
      <c r="D206" s="3" t="str">
        <f>"T1-G3"</f>
        <v>T1-G3</v>
      </c>
      <c r="E206" s="6" t="str">
        <f t="shared" si="23"/>
        <v>Default Delivery Agent.</v>
      </c>
      <c r="F206" s="6" t="str">
        <f t="shared" si="22"/>
        <v>02. Montgomery's</v>
      </c>
    </row>
    <row r="207" spans="1:6" x14ac:dyDescent="0.25">
      <c r="A207" t="s">
        <v>21</v>
      </c>
      <c r="B207" s="1" t="str">
        <f>"""Nav"",""Pentland LIVE"",""27"",""1"",""BZ-LBC4MK11"""</f>
        <v>"Nav","Pentland LIVE","27","1","BZ-LBC4MK11"</v>
      </c>
      <c r="C207" s="3" t="str">
        <f>"BZ-LBC4MK11"</f>
        <v>BZ-LBC4MK11</v>
      </c>
      <c r="D207" s="3" t="str">
        <f>"T1-G4"</f>
        <v>T1-G4</v>
      </c>
      <c r="E207" s="6" t="str">
        <f t="shared" si="23"/>
        <v>Default Delivery Agent.</v>
      </c>
      <c r="F207" s="6" t="str">
        <f t="shared" si="22"/>
        <v>02. Montgomery's</v>
      </c>
    </row>
    <row r="208" spans="1:6" x14ac:dyDescent="0.25">
      <c r="A208" t="s">
        <v>21</v>
      </c>
      <c r="B208" s="1" t="str">
        <f>"""Nav"",""Pentland LIVE"",""27"",""1"",""BZ-LBC4NUMK11"""</f>
        <v>"Nav","Pentland LIVE","27","1","BZ-LBC4NUMK11"</v>
      </c>
      <c r="C208" s="3" t="str">
        <f>"BZ-LBC4NUMK11"</f>
        <v>BZ-LBC4NUMK11</v>
      </c>
      <c r="D208" s="3" t="str">
        <f>"T1-G4"</f>
        <v>T1-G4</v>
      </c>
      <c r="E208" s="6" t="str">
        <f t="shared" si="23"/>
        <v>Default Delivery Agent.</v>
      </c>
      <c r="F208" s="6" t="str">
        <f t="shared" si="22"/>
        <v>02. Montgomery's</v>
      </c>
    </row>
    <row r="209" spans="1:6" x14ac:dyDescent="0.25">
      <c r="A209" t="s">
        <v>21</v>
      </c>
      <c r="B209" s="1" t="str">
        <f>"""Nav"",""Pentland LIVE"",""27"",""1"",""BZ-LBC4SLMK11"""</f>
        <v>"Nav","Pentland LIVE","27","1","BZ-LBC4SLMK11"</v>
      </c>
      <c r="C209" s="3" t="str">
        <f>"BZ-LBC4SLMK11"</f>
        <v>BZ-LBC4SLMK11</v>
      </c>
      <c r="D209" s="3" t="str">
        <f>"T1-G4"</f>
        <v>T1-G4</v>
      </c>
      <c r="E209" s="6" t="str">
        <f t="shared" si="23"/>
        <v>Default Delivery Agent.</v>
      </c>
      <c r="F209" s="6" t="str">
        <f t="shared" si="22"/>
        <v>02. Montgomery's</v>
      </c>
    </row>
    <row r="210" spans="1:6" x14ac:dyDescent="0.25">
      <c r="A210" t="s">
        <v>21</v>
      </c>
      <c r="B210" s="1" t="str">
        <f>"""Nav"",""Pentland LIVE"",""27"",""1"",""BZ-LOWBAR1"""</f>
        <v>"Nav","Pentland LIVE","27","1","BZ-LOWBAR1"</v>
      </c>
      <c r="C210" s="3" t="str">
        <f>"BZ-LOWBAR1"</f>
        <v>BZ-LOWBAR1</v>
      </c>
      <c r="D210" s="3" t="str">
        <f>"T1-G0"</f>
        <v>T1-G0</v>
      </c>
      <c r="E210" s="6" t="str">
        <f t="shared" si="23"/>
        <v>Default Delivery Agent.</v>
      </c>
      <c r="F210" s="6" t="str">
        <f t="shared" si="22"/>
        <v>02. Montgomery's</v>
      </c>
    </row>
    <row r="211" spans="1:6" x14ac:dyDescent="0.25">
      <c r="A211" t="s">
        <v>21</v>
      </c>
      <c r="B211" s="1" t="str">
        <f>"""Nav"",""Pentland LIVE"",""27"",""1"",""BZ-LOWBAR2"""</f>
        <v>"Nav","Pentland LIVE","27","1","BZ-LOWBAR2"</v>
      </c>
      <c r="C211" s="3" t="str">
        <f>"BZ-LOWBAR2"</f>
        <v>BZ-LOWBAR2</v>
      </c>
      <c r="D211" s="3" t="str">
        <f>"T1-G0"</f>
        <v>T1-G0</v>
      </c>
      <c r="E211" s="6" t="str">
        <f t="shared" si="23"/>
        <v>Default Delivery Agent.</v>
      </c>
      <c r="F211" s="6" t="str">
        <f t="shared" si="22"/>
        <v>02. Montgomery's</v>
      </c>
    </row>
    <row r="212" spans="1:6" x14ac:dyDescent="0.25">
      <c r="A212" t="s">
        <v>21</v>
      </c>
      <c r="B212" s="1" t="str">
        <f>"""Nav"",""Pentland LIVE"",""27"",""1"",""BZ-LOWBAR2SL"""</f>
        <v>"Nav","Pentland LIVE","27","1","BZ-LOWBAR2SL"</v>
      </c>
      <c r="C212" s="3" t="str">
        <f>"BZ-LOWBAR2SL"</f>
        <v>BZ-LOWBAR2SL</v>
      </c>
      <c r="D212" s="3" t="str">
        <f>"T1-G0"</f>
        <v>T1-G0</v>
      </c>
      <c r="E212" s="6" t="str">
        <f t="shared" si="23"/>
        <v>Default Delivery Agent.</v>
      </c>
      <c r="F212" s="6" t="str">
        <f t="shared" si="22"/>
        <v>02. Montgomery's</v>
      </c>
    </row>
    <row r="213" spans="1:6" x14ac:dyDescent="0.25">
      <c r="A213" t="s">
        <v>21</v>
      </c>
      <c r="B213" s="1" t="str">
        <f>"""Nav"",""Pentland LIVE"",""27"",""1"",""BZ-LOWBAR3"""</f>
        <v>"Nav","Pentland LIVE","27","1","BZ-LOWBAR3"</v>
      </c>
      <c r="C213" s="3" t="str">
        <f>"BZ-LOWBAR3"</f>
        <v>BZ-LOWBAR3</v>
      </c>
      <c r="D213" s="3" t="str">
        <f t="shared" ref="D213:D218" si="24">"T1-G2"</f>
        <v>T1-G2</v>
      </c>
      <c r="E213" s="6" t="str">
        <f t="shared" si="23"/>
        <v>Default Delivery Agent.</v>
      </c>
      <c r="F213" s="6" t="str">
        <f t="shared" si="22"/>
        <v>02. Montgomery's</v>
      </c>
    </row>
    <row r="214" spans="1:6" x14ac:dyDescent="0.25">
      <c r="A214" t="s">
        <v>21</v>
      </c>
      <c r="B214" s="1" t="str">
        <f>"""Nav"",""Pentland LIVE"",""27"",""1"",""BZ-LOWBAR3SL"""</f>
        <v>"Nav","Pentland LIVE","27","1","BZ-LOWBAR3SL"</v>
      </c>
      <c r="C214" s="3" t="str">
        <f>"BZ-LOWBAR3SL"</f>
        <v>BZ-LOWBAR3SL</v>
      </c>
      <c r="D214" s="3" t="str">
        <f t="shared" si="24"/>
        <v>T1-G2</v>
      </c>
      <c r="E214" s="6" t="str">
        <f t="shared" si="23"/>
        <v>Default Delivery Agent.</v>
      </c>
      <c r="F214" s="6" t="str">
        <f t="shared" si="22"/>
        <v>02. Montgomery's</v>
      </c>
    </row>
    <row r="215" spans="1:6" x14ac:dyDescent="0.25">
      <c r="A215" t="s">
        <v>21</v>
      </c>
      <c r="B215" s="1" t="str">
        <f>"""Nav"",""Pentland LIVE"",""27"",""1"",""BZ-LS40"""</f>
        <v>"Nav","Pentland LIVE","27","1","BZ-LS40"</v>
      </c>
      <c r="C215" s="3" t="str">
        <f>"BZ-LS40"</f>
        <v>BZ-LS40</v>
      </c>
      <c r="D215" s="3" t="str">
        <f t="shared" si="24"/>
        <v>T1-G2</v>
      </c>
      <c r="E215" s="6" t="str">
        <f t="shared" si="23"/>
        <v>Default Delivery Agent.</v>
      </c>
      <c r="F215" s="6" t="str">
        <f t="shared" si="22"/>
        <v>02. Montgomery's</v>
      </c>
    </row>
    <row r="216" spans="1:6" x14ac:dyDescent="0.25">
      <c r="A216" t="s">
        <v>21</v>
      </c>
      <c r="B216" s="1" t="str">
        <f>"""Nav"",""Pentland LIVE"",""27"",""1"",""BZ-LS60"""</f>
        <v>"Nav","Pentland LIVE","27","1","BZ-LS60"</v>
      </c>
      <c r="C216" s="3" t="str">
        <f>"BZ-LS60"</f>
        <v>BZ-LS60</v>
      </c>
      <c r="D216" s="3" t="str">
        <f t="shared" si="24"/>
        <v>T1-G2</v>
      </c>
      <c r="E216" s="6" t="str">
        <f t="shared" si="23"/>
        <v>Default Delivery Agent.</v>
      </c>
      <c r="F216" s="6" t="str">
        <f t="shared" si="22"/>
        <v>02. Montgomery's</v>
      </c>
    </row>
    <row r="217" spans="1:6" x14ac:dyDescent="0.25">
      <c r="A217" t="s">
        <v>21</v>
      </c>
      <c r="B217" s="1" t="str">
        <f>"""Nav"",""Pentland LIVE"",""27"",""1"",""BZ-LW40"""</f>
        <v>"Nav","Pentland LIVE","27","1","BZ-LW40"</v>
      </c>
      <c r="C217" s="3" t="str">
        <f>"BZ-LW40"</f>
        <v>BZ-LW40</v>
      </c>
      <c r="D217" s="3" t="str">
        <f t="shared" si="24"/>
        <v>T1-G2</v>
      </c>
      <c r="E217" s="6" t="str">
        <f t="shared" si="23"/>
        <v>Default Delivery Agent.</v>
      </c>
      <c r="F217" s="6" t="str">
        <f t="shared" si="22"/>
        <v>02. Montgomery's</v>
      </c>
    </row>
    <row r="218" spans="1:6" x14ac:dyDescent="0.25">
      <c r="A218" t="s">
        <v>21</v>
      </c>
      <c r="B218" s="1" t="str">
        <f>"""Nav"",""Pentland LIVE"",""27"",""1"",""BZ-LW60"""</f>
        <v>"Nav","Pentland LIVE","27","1","BZ-LW60"</v>
      </c>
      <c r="C218" s="3" t="str">
        <f>"BZ-LW60"</f>
        <v>BZ-LW60</v>
      </c>
      <c r="D218" s="3" t="str">
        <f t="shared" si="24"/>
        <v>T1-G2</v>
      </c>
      <c r="E218" s="6" t="str">
        <f t="shared" si="23"/>
        <v>Default Delivery Agent.</v>
      </c>
      <c r="F218" s="6" t="str">
        <f t="shared" si="22"/>
        <v>02. Montgomery's</v>
      </c>
    </row>
    <row r="219" spans="1:6" x14ac:dyDescent="0.25">
      <c r="A219" t="s">
        <v>21</v>
      </c>
      <c r="B219" s="1" t="str">
        <f>"""Nav"",""Pentland LIVE"",""27"",""1"",""BZ-MED140"""</f>
        <v>"Nav","Pentland LIVE","27","1","BZ-MED140"</v>
      </c>
      <c r="C219" s="3" t="str">
        <f>"BZ-MED140"</f>
        <v>BZ-MED140</v>
      </c>
      <c r="D219" s="3" t="str">
        <f>"T1-G1"</f>
        <v>T1-G1</v>
      </c>
      <c r="E219" s="6" t="str">
        <f t="shared" si="23"/>
        <v>Default Delivery Agent.</v>
      </c>
      <c r="F219" s="6" t="str">
        <f t="shared" si="22"/>
        <v>02. Montgomery's</v>
      </c>
    </row>
    <row r="220" spans="1:6" x14ac:dyDescent="0.25">
      <c r="A220" t="s">
        <v>21</v>
      </c>
      <c r="B220" s="1" t="str">
        <f>"""Nav"",""Pentland LIVE"",""27"",""1"",""BZ-MF10"""</f>
        <v>"Nav","Pentland LIVE","27","1","BZ-MF10"</v>
      </c>
      <c r="C220" s="3" t="str">
        <f>"BZ-MF10"</f>
        <v>BZ-MF10</v>
      </c>
      <c r="D220" s="3" t="str">
        <f>"T1-G0"</f>
        <v>T1-G0</v>
      </c>
      <c r="E220" s="6" t="str">
        <f t="shared" si="23"/>
        <v>Default Delivery Agent.</v>
      </c>
      <c r="F220" s="6" t="str">
        <f>"03. DPD"</f>
        <v>03. DPD</v>
      </c>
    </row>
    <row r="221" spans="1:6" x14ac:dyDescent="0.25">
      <c r="A221" t="s">
        <v>21</v>
      </c>
      <c r="B221" s="1" t="str">
        <f>"""Nav"",""Pentland LIVE"",""27"",""1"",""BZ-MF20"""</f>
        <v>"Nav","Pentland LIVE","27","1","BZ-MF20"</v>
      </c>
      <c r="C221" s="3" t="str">
        <f>"BZ-MF20"</f>
        <v>BZ-MF20</v>
      </c>
      <c r="D221" s="3" t="str">
        <f>"T1-G0"</f>
        <v>T1-G0</v>
      </c>
      <c r="E221" s="6" t="str">
        <f t="shared" si="23"/>
        <v>Default Delivery Agent.</v>
      </c>
      <c r="F221" s="6" t="str">
        <f>"03. DPD"</f>
        <v>03. DPD</v>
      </c>
    </row>
    <row r="222" spans="1:6" x14ac:dyDescent="0.25">
      <c r="A222" t="s">
        <v>21</v>
      </c>
      <c r="B222" s="1" t="str">
        <f>"""Nav"",""Pentland LIVE"",""27"",""1"",""BZ-MF30"""</f>
        <v>"Nav","Pentland LIVE","27","1","BZ-MF30"</v>
      </c>
      <c r="C222" s="3" t="str">
        <f>"BZ-MF30"</f>
        <v>BZ-MF30</v>
      </c>
      <c r="D222" s="3" t="str">
        <f>"T1-G0"</f>
        <v>T1-G0</v>
      </c>
      <c r="E222" s="6" t="str">
        <f t="shared" si="23"/>
        <v>Default Delivery Agent.</v>
      </c>
      <c r="F222" s="6" t="str">
        <f>"03. DPD"</f>
        <v>03. DPD</v>
      </c>
    </row>
    <row r="223" spans="1:6" x14ac:dyDescent="0.25">
      <c r="A223" t="s">
        <v>21</v>
      </c>
      <c r="B223" s="1" t="str">
        <f>"""Nav"",""Pentland LIVE"",""27"",""1"",""BZ-MF40"""</f>
        <v>"Nav","Pentland LIVE","27","1","BZ-MF40"</v>
      </c>
      <c r="C223" s="3" t="str">
        <f>"BZ-MF40"</f>
        <v>BZ-MF40</v>
      </c>
      <c r="D223" s="3" t="str">
        <f>"T1-G0"</f>
        <v>T1-G0</v>
      </c>
      <c r="E223" s="6" t="str">
        <f t="shared" si="23"/>
        <v>Default Delivery Agent.</v>
      </c>
      <c r="F223" s="6" t="str">
        <f>"03. DPD"</f>
        <v>03. DPD</v>
      </c>
    </row>
    <row r="224" spans="1:6" x14ac:dyDescent="0.25">
      <c r="A224" t="s">
        <v>21</v>
      </c>
      <c r="B224" s="1" t="str">
        <f>"""Nav"",""Pentland LIVE"",""27"",""1"",""BZ-MX600"""</f>
        <v>"Nav","Pentland LIVE","27","1","BZ-MX600"</v>
      </c>
      <c r="C224" s="3" t="str">
        <f>"BZ-MX600"</f>
        <v>BZ-MX600</v>
      </c>
      <c r="D224" s="3" t="str">
        <f>"S1-G1"</f>
        <v>S1-G1</v>
      </c>
      <c r="E224" s="6" t="str">
        <f t="shared" si="23"/>
        <v>Default Delivery Agent.</v>
      </c>
      <c r="F224" s="6" t="str">
        <f>"02. Montgomery's"</f>
        <v>02. Montgomery's</v>
      </c>
    </row>
    <row r="225" spans="1:6" x14ac:dyDescent="0.25">
      <c r="A225" t="s">
        <v>21</v>
      </c>
      <c r="B225" s="1" t="str">
        <f>"""Nav"",""Pentland LIVE"",""27"",""1"",""BZ-RDA105E"""</f>
        <v>"Nav","Pentland LIVE","27","1","BZ-RDA105E"</v>
      </c>
      <c r="C225" s="3" t="str">
        <f>"BZ-RDA105E"</f>
        <v>BZ-RDA105E</v>
      </c>
      <c r="D225" s="3" t="str">
        <f>"T1-G1"</f>
        <v>T1-G1</v>
      </c>
      <c r="E225" s="6" t="str">
        <f t="shared" si="23"/>
        <v>Default Delivery Agent.</v>
      </c>
      <c r="F225" s="6" t="str">
        <f>"01. Hadfields"</f>
        <v>01. Hadfields</v>
      </c>
    </row>
    <row r="226" spans="1:6" x14ac:dyDescent="0.25">
      <c r="A226" t="s">
        <v>21</v>
      </c>
      <c r="B226" s="1" t="str">
        <f>"""Nav"",""Pentland LIVE"",""27"",""1"",""BZ-RDA110E"""</f>
        <v>"Nav","Pentland LIVE","27","1","BZ-RDA110E"</v>
      </c>
      <c r="C226" s="3" t="str">
        <f>"BZ-RDA110E"</f>
        <v>BZ-RDA110E</v>
      </c>
      <c r="D226" s="3" t="str">
        <f>"T1-G1"</f>
        <v>T1-G1</v>
      </c>
      <c r="E226" s="6" t="str">
        <f t="shared" si="23"/>
        <v>Default Delivery Agent.</v>
      </c>
      <c r="F226" s="6" t="str">
        <f>"01. Hadfields"</f>
        <v>01. Hadfields</v>
      </c>
    </row>
    <row r="227" spans="1:6" x14ac:dyDescent="0.25">
      <c r="A227" t="s">
        <v>21</v>
      </c>
      <c r="B227" s="1" t="str">
        <f>"""Nav"",""Pentland LIVE"",""27"",""1"",""BZ-RDA115E"""</f>
        <v>"Nav","Pentland LIVE","27","1","BZ-RDA115E"</v>
      </c>
      <c r="C227" s="3" t="str">
        <f>"BZ-RDA115E"</f>
        <v>BZ-RDA115E</v>
      </c>
      <c r="D227" s="3" t="str">
        <f>"T1-G3"</f>
        <v>T1-G3</v>
      </c>
      <c r="E227" s="6" t="str">
        <f t="shared" si="23"/>
        <v>Default Delivery Agent.</v>
      </c>
      <c r="F227" s="6" t="str">
        <f>"01. Hadfields"</f>
        <v>01. Hadfields</v>
      </c>
    </row>
    <row r="228" spans="1:6" x14ac:dyDescent="0.25">
      <c r="A228" t="s">
        <v>21</v>
      </c>
      <c r="B228" s="1" t="str">
        <f>"""Nav"",""Pentland LIVE"",""27"",""1"",""BZ-SIDE1250"""</f>
        <v>"Nav","Pentland LIVE","27","1","BZ-SIDE1250"</v>
      </c>
      <c r="C228" s="3" t="str">
        <f>"BZ-SIDE1250"</f>
        <v>BZ-SIDE1250</v>
      </c>
      <c r="D228" s="3" t="str">
        <f>"T1-G2"</f>
        <v>T1-G2</v>
      </c>
      <c r="E228" s="6" t="str">
        <f t="shared" si="23"/>
        <v>Default Delivery Agent.</v>
      </c>
      <c r="F228" s="6" t="str">
        <f>"02. Montgomery's"</f>
        <v>02. Montgomery's</v>
      </c>
    </row>
    <row r="229" spans="1:6" x14ac:dyDescent="0.25">
      <c r="A229" t="s">
        <v>21</v>
      </c>
      <c r="B229" s="1" t="str">
        <f>"""Nav"",""Pentland LIVE"",""27"",""1"",""BZ-SIDE650"""</f>
        <v>"Nav","Pentland LIVE","27","1","BZ-SIDE650"</v>
      </c>
      <c r="C229" s="3" t="str">
        <f>"BZ-SIDE650"</f>
        <v>BZ-SIDE650</v>
      </c>
      <c r="D229" s="3" t="str">
        <f>"T1-G1"</f>
        <v>T1-G1</v>
      </c>
      <c r="E229" s="6" t="str">
        <f t="shared" si="23"/>
        <v>Default Delivery Agent.</v>
      </c>
      <c r="F229" s="6" t="str">
        <f>"02. Montgomery's"</f>
        <v>02. Montgomery's</v>
      </c>
    </row>
    <row r="230" spans="1:6" x14ac:dyDescent="0.25">
      <c r="A230" t="s">
        <v>21</v>
      </c>
      <c r="B230" s="1" t="str">
        <f>"""Nav"",""Pentland LIVE"",""27"",""1"",""BZ-SIGMA10C"""</f>
        <v>"Nav","Pentland LIVE","27","1","BZ-SIGMA10C"</v>
      </c>
      <c r="C230" s="3" t="str">
        <f>"BZ-SIGMA10C"</f>
        <v>BZ-SIGMA10C</v>
      </c>
      <c r="D230" s="3" t="str">
        <f>"T1-G3"</f>
        <v>T1-G3</v>
      </c>
      <c r="E230" s="6" t="str">
        <f t="shared" si="23"/>
        <v>Default Delivery Agent.</v>
      </c>
      <c r="F230" s="6" t="str">
        <f>"01. Hadfields"</f>
        <v>01. Hadfields</v>
      </c>
    </row>
    <row r="231" spans="1:6" x14ac:dyDescent="0.25">
      <c r="A231" t="s">
        <v>21</v>
      </c>
      <c r="B231" s="1" t="str">
        <f>"""Nav"",""Pentland LIVE"",""27"",""1"",""BZ-SIGMA13C"""</f>
        <v>"Nav","Pentland LIVE","27","1","BZ-SIGMA13C"</v>
      </c>
      <c r="C231" s="3" t="str">
        <f>"BZ-SIGMA13C"</f>
        <v>BZ-SIGMA13C</v>
      </c>
      <c r="D231" s="3" t="str">
        <f>"T1-G3"</f>
        <v>T1-G3</v>
      </c>
      <c r="E231" s="6" t="str">
        <f t="shared" si="23"/>
        <v>Default Delivery Agent.</v>
      </c>
      <c r="F231" s="6" t="str">
        <f>"01. Hadfields"</f>
        <v>01. Hadfields</v>
      </c>
    </row>
    <row r="232" spans="1:6" x14ac:dyDescent="0.25">
      <c r="A232" t="s">
        <v>21</v>
      </c>
      <c r="B232" s="1" t="str">
        <f>"""Nav"",""Pentland LIVE"",""27"",""1"",""BZ-SIGMA15C"""</f>
        <v>"Nav","Pentland LIVE","27","1","BZ-SIGMA15C"</v>
      </c>
      <c r="C232" s="3" t="str">
        <f>"BZ-SIGMA15C"</f>
        <v>BZ-SIGMA15C</v>
      </c>
      <c r="D232" s="3" t="str">
        <f>"T1-G3"</f>
        <v>T1-G3</v>
      </c>
      <c r="E232" s="6" t="str">
        <f t="shared" si="23"/>
        <v>Default Delivery Agent.</v>
      </c>
      <c r="F232" s="6" t="str">
        <f>"01. Hadfields"</f>
        <v>01. Hadfields</v>
      </c>
    </row>
    <row r="233" spans="1:6" x14ac:dyDescent="0.25">
      <c r="A233" t="s">
        <v>21</v>
      </c>
      <c r="B233" s="1" t="str">
        <f>"""Nav"",""Pentland LIVE"",""27"",""1"",""BZ-SIGMA20C"""</f>
        <v>"Nav","Pentland LIVE","27","1","BZ-SIGMA20C"</v>
      </c>
      <c r="C233" s="3" t="str">
        <f>"BZ-SIGMA20C"</f>
        <v>BZ-SIGMA20C</v>
      </c>
      <c r="D233" s="3" t="str">
        <f>"T1-G4"</f>
        <v>T1-G4</v>
      </c>
      <c r="E233" s="6" t="str">
        <f t="shared" si="23"/>
        <v>Default Delivery Agent.</v>
      </c>
      <c r="F233" s="6" t="str">
        <f>"01. Hadfields"</f>
        <v>01. Hadfields</v>
      </c>
    </row>
    <row r="234" spans="1:6" x14ac:dyDescent="0.25">
      <c r="A234" t="s">
        <v>21</v>
      </c>
      <c r="B234" s="1" t="str">
        <f>"""Nav"",""Pentland LIVE"",""27"",""1"",""BZ-SIGMA25C"""</f>
        <v>"Nav","Pentland LIVE","27","1","BZ-SIGMA25C"</v>
      </c>
      <c r="C234" s="3" t="str">
        <f>"BZ-SIGMA25C"</f>
        <v>BZ-SIGMA25C</v>
      </c>
      <c r="D234" s="3" t="str">
        <f>"T1-G5"</f>
        <v>T1-G5</v>
      </c>
      <c r="E234" s="6" t="str">
        <f t="shared" si="23"/>
        <v>Default Delivery Agent.</v>
      </c>
      <c r="F234" s="6" t="str">
        <f>"01. Hadfields"</f>
        <v>01. Hadfields</v>
      </c>
    </row>
    <row r="235" spans="1:6" x14ac:dyDescent="0.25">
      <c r="A235" t="s">
        <v>21</v>
      </c>
      <c r="B235" s="1" t="str">
        <f>"""Nav"",""Pentland LIVE"",""27"",""1"",""BZ-SNC2-DRW"""</f>
        <v>"Nav","Pentland LIVE","27","1","BZ-SNC2-DRW"</v>
      </c>
      <c r="C235" s="3" t="str">
        <f>"BZ-SNC2-DRW"</f>
        <v>BZ-SNC2-DRW</v>
      </c>
      <c r="D235" s="3" t="str">
        <f>"T1-G2"</f>
        <v>T1-G2</v>
      </c>
      <c r="E235" s="6" t="str">
        <f t="shared" si="23"/>
        <v>Default Delivery Agent.</v>
      </c>
      <c r="F235" s="6" t="str">
        <f t="shared" ref="F235:F241" si="25">"02. Montgomery's"</f>
        <v>02. Montgomery's</v>
      </c>
    </row>
    <row r="236" spans="1:6" x14ac:dyDescent="0.25">
      <c r="A236" t="s">
        <v>21</v>
      </c>
      <c r="B236" s="1" t="str">
        <f>"""Nav"",""Pentland LIVE"",""27"",""1"",""BZ-SNC2MK11"""</f>
        <v>"Nav","Pentland LIVE","27","1","BZ-SNC2MK11"</v>
      </c>
      <c r="C236" s="3" t="str">
        <f>"BZ-SNC2MK11"</f>
        <v>BZ-SNC2MK11</v>
      </c>
      <c r="D236" s="3" t="str">
        <f>"T1-G2"</f>
        <v>T1-G2</v>
      </c>
      <c r="E236" s="6" t="str">
        <f t="shared" si="23"/>
        <v>Default Delivery Agent.</v>
      </c>
      <c r="F236" s="6" t="str">
        <f t="shared" si="25"/>
        <v>02. Montgomery's</v>
      </c>
    </row>
    <row r="237" spans="1:6" x14ac:dyDescent="0.25">
      <c r="A237" t="s">
        <v>21</v>
      </c>
      <c r="B237" s="1" t="str">
        <f>"""Nav"",""Pentland LIVE"",""27"",""1"",""BZ-SNC3-DRW"""</f>
        <v>"Nav","Pentland LIVE","27","1","BZ-SNC3-DRW"</v>
      </c>
      <c r="C237" s="3" t="str">
        <f>"BZ-SNC3-DRW"</f>
        <v>BZ-SNC3-DRW</v>
      </c>
      <c r="D237" s="3" t="str">
        <f>"T1-G3"</f>
        <v>T1-G3</v>
      </c>
      <c r="E237" s="6" t="str">
        <f t="shared" si="23"/>
        <v>Default Delivery Agent.</v>
      </c>
      <c r="F237" s="6" t="str">
        <f t="shared" si="25"/>
        <v>02. Montgomery's</v>
      </c>
    </row>
    <row r="238" spans="1:6" x14ac:dyDescent="0.25">
      <c r="A238" t="s">
        <v>21</v>
      </c>
      <c r="B238" s="1" t="str">
        <f>"""Nav"",""Pentland LIVE"",""27"",""1"",""BZ-SNC3MK11"""</f>
        <v>"Nav","Pentland LIVE","27","1","BZ-SNC3MK11"</v>
      </c>
      <c r="C238" s="3" t="str">
        <f>"BZ-SNC3MK11"</f>
        <v>BZ-SNC3MK11</v>
      </c>
      <c r="D238" s="3" t="str">
        <f>"T1-G3"</f>
        <v>T1-G3</v>
      </c>
      <c r="E238" s="6" t="str">
        <f t="shared" si="23"/>
        <v>Default Delivery Agent.</v>
      </c>
      <c r="F238" s="6" t="str">
        <f t="shared" si="25"/>
        <v>02. Montgomery's</v>
      </c>
    </row>
    <row r="239" spans="1:6" x14ac:dyDescent="0.25">
      <c r="A239" t="s">
        <v>21</v>
      </c>
      <c r="B239" s="1" t="str">
        <f>"""Nav"",""Pentland LIVE"",""27"",""1"",""BZ-SNC4-DRW"""</f>
        <v>"Nav","Pentland LIVE","27","1","BZ-SNC4-DRW"</v>
      </c>
      <c r="C239" s="3" t="str">
        <f>"BZ-SNC4-DRW"</f>
        <v>BZ-SNC4-DRW</v>
      </c>
      <c r="D239" s="3" t="str">
        <f>"T1-G4"</f>
        <v>T1-G4</v>
      </c>
      <c r="E239" s="6" t="str">
        <f t="shared" si="23"/>
        <v>Default Delivery Agent.</v>
      </c>
      <c r="F239" s="6" t="str">
        <f t="shared" si="25"/>
        <v>02. Montgomery's</v>
      </c>
    </row>
    <row r="240" spans="1:6" x14ac:dyDescent="0.25">
      <c r="A240" t="s">
        <v>21</v>
      </c>
      <c r="B240" s="1" t="str">
        <f>"""Nav"",""Pentland LIVE"",""27"",""1"",""BZ-SNC4MK11"""</f>
        <v>"Nav","Pentland LIVE","27","1","BZ-SNC4MK11"</v>
      </c>
      <c r="C240" s="3" t="str">
        <f>"BZ-SNC4MK11"</f>
        <v>BZ-SNC4MK11</v>
      </c>
      <c r="D240" s="3" t="str">
        <f>"T1-G4"</f>
        <v>T1-G4</v>
      </c>
      <c r="E240" s="6" t="str">
        <f t="shared" si="23"/>
        <v>Default Delivery Agent.</v>
      </c>
      <c r="F240" s="6" t="str">
        <f t="shared" si="25"/>
        <v>02. Montgomery's</v>
      </c>
    </row>
    <row r="241" spans="1:6" x14ac:dyDescent="0.25">
      <c r="A241" t="s">
        <v>21</v>
      </c>
      <c r="B241" s="1" t="str">
        <f>"""Nav"",""Pentland LIVE"",""27"",""1"",""BZ-SNC4XX"""</f>
        <v>"Nav","Pentland LIVE","27","1","BZ-SNC4XX"</v>
      </c>
      <c r="C241" s="3" t="str">
        <f>"BZ-SNC4XX"</f>
        <v>BZ-SNC4XX</v>
      </c>
      <c r="D241" s="3" t="str">
        <f>"T1-G4"</f>
        <v>T1-G4</v>
      </c>
      <c r="E241" s="6" t="str">
        <f t="shared" si="23"/>
        <v>Default Delivery Agent.</v>
      </c>
      <c r="F241" s="6" t="str">
        <f t="shared" si="25"/>
        <v>02. Montgomery's</v>
      </c>
    </row>
    <row r="242" spans="1:6" x14ac:dyDescent="0.25">
      <c r="A242" t="s">
        <v>21</v>
      </c>
      <c r="B242" s="1" t="str">
        <f>"""Nav"",""Pentland LIVE"",""27"",""1"",""BZ-STORM100BTDP"""</f>
        <v>"Nav","Pentland LIVE","27","1","BZ-STORM100BTDP"</v>
      </c>
      <c r="C242" s="3" t="str">
        <f>"BZ-STORM100BTDP"</f>
        <v>BZ-STORM100BTDP</v>
      </c>
      <c r="D242" s="3" t="str">
        <f>"T1-G2"</f>
        <v>T1-G2</v>
      </c>
      <c r="E242" s="6" t="str">
        <f t="shared" si="23"/>
        <v>Default Delivery Agent.</v>
      </c>
      <c r="F242" s="6" t="str">
        <f>"01. Hadfields"</f>
        <v>01. Hadfields</v>
      </c>
    </row>
    <row r="243" spans="1:6" x14ac:dyDescent="0.25">
      <c r="A243" t="s">
        <v>21</v>
      </c>
      <c r="B243" s="1" t="str">
        <f>"""Nav"",""Pentland LIVE"",""27"",""1"",""BZ-STORM35"""</f>
        <v>"Nav","Pentland LIVE","27","1","BZ-STORM35"</v>
      </c>
      <c r="C243" s="3" t="str">
        <f>"BZ-STORM35"</f>
        <v>BZ-STORM35</v>
      </c>
      <c r="D243" s="3" t="str">
        <f>"T1-G1"</f>
        <v>T1-G1</v>
      </c>
      <c r="E243" s="6" t="str">
        <f t="shared" si="23"/>
        <v>Default Delivery Agent.</v>
      </c>
      <c r="F243" s="6" t="str">
        <f t="shared" ref="F243:F275" si="26">"02. Montgomery's"</f>
        <v>02. Montgomery's</v>
      </c>
    </row>
    <row r="244" spans="1:6" x14ac:dyDescent="0.25">
      <c r="A244" t="s">
        <v>21</v>
      </c>
      <c r="B244" s="1" t="str">
        <f>"""Nav"",""Pentland LIVE"",""27"",""1"",""BZ-STORM35DP"""</f>
        <v>"Nav","Pentland LIVE","27","1","BZ-STORM35DP"</v>
      </c>
      <c r="C244" s="3" t="str">
        <f>"BZ-STORM35DP"</f>
        <v>BZ-STORM35DP</v>
      </c>
      <c r="D244" s="3" t="str">
        <f>"T1-G1"</f>
        <v>T1-G1</v>
      </c>
      <c r="E244" s="6" t="str">
        <f t="shared" si="23"/>
        <v>Default Delivery Agent.</v>
      </c>
      <c r="F244" s="6" t="str">
        <f t="shared" si="26"/>
        <v>02. Montgomery's</v>
      </c>
    </row>
    <row r="245" spans="1:6" x14ac:dyDescent="0.25">
      <c r="A245" t="s">
        <v>21</v>
      </c>
      <c r="B245" s="1" t="str">
        <f>"""Nav"",""Pentland LIVE"",""27"",""1"",""BZ-STORM40"""</f>
        <v>"Nav","Pentland LIVE","27","1","BZ-STORM40"</v>
      </c>
      <c r="C245" s="3" t="str">
        <f>"BZ-STORM40"</f>
        <v>BZ-STORM40</v>
      </c>
      <c r="D245" s="3" t="str">
        <f>"T1-G1"</f>
        <v>T1-G1</v>
      </c>
      <c r="E245" s="6" t="str">
        <f t="shared" si="23"/>
        <v>Default Delivery Agent.</v>
      </c>
      <c r="F245" s="6" t="str">
        <f t="shared" si="26"/>
        <v>02. Montgomery's</v>
      </c>
    </row>
    <row r="246" spans="1:6" x14ac:dyDescent="0.25">
      <c r="A246" t="s">
        <v>21</v>
      </c>
      <c r="B246" s="1" t="str">
        <f>"""Nav"",""Pentland LIVE"",""27"",""1"",""BZ-STORM40DP"""</f>
        <v>"Nav","Pentland LIVE","27","1","BZ-STORM40DP"</v>
      </c>
      <c r="C246" s="3" t="str">
        <f>"BZ-STORM40DP"</f>
        <v>BZ-STORM40DP</v>
      </c>
      <c r="D246" s="3" t="str">
        <f>"T1-G1"</f>
        <v>T1-G1</v>
      </c>
      <c r="E246" s="6" t="str">
        <f t="shared" si="23"/>
        <v>Default Delivery Agent.</v>
      </c>
      <c r="F246" s="6" t="str">
        <f t="shared" si="26"/>
        <v>02. Montgomery's</v>
      </c>
    </row>
    <row r="247" spans="1:6" x14ac:dyDescent="0.25">
      <c r="A247" t="s">
        <v>21</v>
      </c>
      <c r="B247" s="1" t="str">
        <f>"""Nav"",""Pentland LIVE"",""27"",""1"",""BZ-STORM40STAND-FEET"""</f>
        <v>"Nav","Pentland LIVE","27","1","BZ-STORM40STAND-FEET"</v>
      </c>
      <c r="C247" s="3" t="str">
        <f>"BZ-STORM40STAND-FEET"</f>
        <v>BZ-STORM40STAND-FEET</v>
      </c>
      <c r="D247" s="3" t="str">
        <f>""</f>
        <v/>
      </c>
      <c r="E247" s="6" t="str">
        <f t="shared" si="23"/>
        <v>Default Delivery Agent.</v>
      </c>
      <c r="F247" s="6" t="str">
        <f t="shared" si="26"/>
        <v>02. Montgomery's</v>
      </c>
    </row>
    <row r="248" spans="1:6" x14ac:dyDescent="0.25">
      <c r="A248" t="s">
        <v>21</v>
      </c>
      <c r="B248" s="1" t="str">
        <f>"""Nav"",""Pentland LIVE"",""27"",""1"",""BZ-STORM50"""</f>
        <v>"Nav","Pentland LIVE","27","1","BZ-STORM50"</v>
      </c>
      <c r="C248" s="3" t="str">
        <f>"BZ-STORM50"</f>
        <v>BZ-STORM50</v>
      </c>
      <c r="D248" s="3" t="str">
        <f>"T1-G1"</f>
        <v>T1-G1</v>
      </c>
      <c r="E248" s="6" t="str">
        <f t="shared" si="23"/>
        <v>Default Delivery Agent.</v>
      </c>
      <c r="F248" s="6" t="str">
        <f t="shared" si="26"/>
        <v>02. Montgomery's</v>
      </c>
    </row>
    <row r="249" spans="1:6" x14ac:dyDescent="0.25">
      <c r="A249" t="s">
        <v>21</v>
      </c>
      <c r="B249" s="1" t="str">
        <f>"""Nav"",""Pentland LIVE"",""27"",""1"",""BZ-STORM50BT"""</f>
        <v>"Nav","Pentland LIVE","27","1","BZ-STORM50BT"</v>
      </c>
      <c r="C249" s="3" t="str">
        <f>"BZ-STORM50BT"</f>
        <v>BZ-STORM50BT</v>
      </c>
      <c r="D249" s="3" t="str">
        <f>"T1-G1"</f>
        <v>T1-G1</v>
      </c>
      <c r="E249" s="6" t="str">
        <f t="shared" si="23"/>
        <v>Default Delivery Agent.</v>
      </c>
      <c r="F249" s="6" t="str">
        <f t="shared" si="26"/>
        <v>02. Montgomery's</v>
      </c>
    </row>
    <row r="250" spans="1:6" x14ac:dyDescent="0.25">
      <c r="A250" t="s">
        <v>21</v>
      </c>
      <c r="B250" s="1" t="str">
        <f>"""Nav"",""Pentland LIVE"",""27"",""1"",""BZ-STORM50BTDP"""</f>
        <v>"Nav","Pentland LIVE","27","1","BZ-STORM50BTDP"</v>
      </c>
      <c r="C250" s="3" t="str">
        <f>"BZ-STORM50BTDP"</f>
        <v>BZ-STORM50BTDP</v>
      </c>
      <c r="D250" s="3" t="str">
        <f>"T1-G1"</f>
        <v>T1-G1</v>
      </c>
      <c r="E250" s="6" t="str">
        <f t="shared" si="23"/>
        <v>Default Delivery Agent.</v>
      </c>
      <c r="F250" s="6" t="str">
        <f t="shared" si="26"/>
        <v>02. Montgomery's</v>
      </c>
    </row>
    <row r="251" spans="1:6" x14ac:dyDescent="0.25">
      <c r="A251" t="s">
        <v>21</v>
      </c>
      <c r="B251" s="1" t="str">
        <f>"""Nav"",""Pentland LIVE"",""27"",""1"",""BZ-STORM50DP"""</f>
        <v>"Nav","Pentland LIVE","27","1","BZ-STORM50DP"</v>
      </c>
      <c r="C251" s="3" t="str">
        <f>"BZ-STORM50DP"</f>
        <v>BZ-STORM50DP</v>
      </c>
      <c r="D251" s="3" t="str">
        <f>"T1-G1"</f>
        <v>T1-G1</v>
      </c>
      <c r="E251" s="6" t="str">
        <f t="shared" si="23"/>
        <v>Default Delivery Agent.</v>
      </c>
      <c r="F251" s="6" t="str">
        <f t="shared" si="26"/>
        <v>02. Montgomery's</v>
      </c>
    </row>
    <row r="252" spans="1:6" x14ac:dyDescent="0.25">
      <c r="A252" t="s">
        <v>21</v>
      </c>
      <c r="B252" s="1" t="str">
        <f>"""Nav"",""Pentland LIVE"",""27"",""1"",""BZ-STORM50STAND-FEET"""</f>
        <v>"Nav","Pentland LIVE","27","1","BZ-STORM50STAND-FEET"</v>
      </c>
      <c r="C252" s="3" t="str">
        <f>"BZ-STORM50STAND-FEET"</f>
        <v>BZ-STORM50STAND-FEET</v>
      </c>
      <c r="D252" s="3" t="str">
        <f>""</f>
        <v/>
      </c>
      <c r="E252" s="6" t="str">
        <f t="shared" si="23"/>
        <v>Default Delivery Agent.</v>
      </c>
      <c r="F252" s="6" t="str">
        <f t="shared" si="26"/>
        <v>02. Montgomery's</v>
      </c>
    </row>
    <row r="253" spans="1:6" x14ac:dyDescent="0.25">
      <c r="A253" t="s">
        <v>21</v>
      </c>
      <c r="B253" s="1" t="str">
        <f>"""Nav"",""Pentland LIVE"",""27"",""1"",""BZ-TOP1200-14CR"""</f>
        <v>"Nav","Pentland LIVE","27","1","BZ-TOP1200-14CR"</v>
      </c>
      <c r="C253" s="3" t="str">
        <f>"BZ-TOP1200-14CR"</f>
        <v>BZ-TOP1200-14CR</v>
      </c>
      <c r="D253" s="3" t="str">
        <f t="shared" ref="D253:D261" si="27">"T1-G2"</f>
        <v>T1-G2</v>
      </c>
      <c r="E253" s="6" t="str">
        <f t="shared" si="23"/>
        <v>Default Delivery Agent.</v>
      </c>
      <c r="F253" s="6" t="str">
        <f t="shared" si="26"/>
        <v>02. Montgomery's</v>
      </c>
    </row>
    <row r="254" spans="1:6" x14ac:dyDescent="0.25">
      <c r="A254" t="s">
        <v>21</v>
      </c>
      <c r="B254" s="1" t="str">
        <f>"""Nav"",""Pentland LIVE"",""27"",""1"",""BZ-TOP1200-14EN"""</f>
        <v>"Nav","Pentland LIVE","27","1","BZ-TOP1200-14EN"</v>
      </c>
      <c r="C254" s="3" t="str">
        <f>"BZ-TOP1200-14EN"</f>
        <v>BZ-TOP1200-14EN</v>
      </c>
      <c r="D254" s="3" t="str">
        <f t="shared" si="27"/>
        <v>T1-G2</v>
      </c>
      <c r="E254" s="6" t="str">
        <f t="shared" si="23"/>
        <v>Default Delivery Agent.</v>
      </c>
      <c r="F254" s="6" t="str">
        <f t="shared" si="26"/>
        <v>02. Montgomery's</v>
      </c>
    </row>
    <row r="255" spans="1:6" x14ac:dyDescent="0.25">
      <c r="A255" t="s">
        <v>21</v>
      </c>
      <c r="B255" s="1" t="str">
        <f>"""Nav"",""Pentland LIVE"",""27"",""1"",""BZ-TOP1200CRMK11"""</f>
        <v>"Nav","Pentland LIVE","27","1","BZ-TOP1200CRMK11"</v>
      </c>
      <c r="C255" s="3" t="str">
        <f>"BZ-TOP1200CRMK11"</f>
        <v>BZ-TOP1200CRMK11</v>
      </c>
      <c r="D255" s="3" t="str">
        <f t="shared" si="27"/>
        <v>T1-G2</v>
      </c>
      <c r="E255" s="6" t="str">
        <f t="shared" si="23"/>
        <v>Default Delivery Agent.</v>
      </c>
      <c r="F255" s="6" t="str">
        <f t="shared" si="26"/>
        <v>02. Montgomery's</v>
      </c>
    </row>
    <row r="256" spans="1:6" x14ac:dyDescent="0.25">
      <c r="A256" t="s">
        <v>21</v>
      </c>
      <c r="B256" s="1" t="str">
        <f>"""Nav"",""Pentland LIVE"",""27"",""1"",""BZ-TOP1200ENMK11"""</f>
        <v>"Nav","Pentland LIVE","27","1","BZ-TOP1200ENMK11"</v>
      </c>
      <c r="C256" s="3" t="str">
        <f>"BZ-TOP1200ENMK11"</f>
        <v>BZ-TOP1200ENMK11</v>
      </c>
      <c r="D256" s="3" t="str">
        <f t="shared" si="27"/>
        <v>T1-G2</v>
      </c>
      <c r="E256" s="6" t="str">
        <f t="shared" si="23"/>
        <v>Default Delivery Agent.</v>
      </c>
      <c r="F256" s="6" t="str">
        <f t="shared" si="26"/>
        <v>02. Montgomery's</v>
      </c>
    </row>
    <row r="257" spans="1:6" x14ac:dyDescent="0.25">
      <c r="A257" t="s">
        <v>21</v>
      </c>
      <c r="B257" s="1" t="str">
        <f>"""Nav"",""Pentland LIVE"",""27"",""1"",""BZ-TOP1400CRXX"""</f>
        <v>"Nav","Pentland LIVE","27","1","BZ-TOP1400CRXX"</v>
      </c>
      <c r="C257" s="3" t="str">
        <f>"BZ-TOP1400CRXX"</f>
        <v>BZ-TOP1400CRXX</v>
      </c>
      <c r="D257" s="3" t="str">
        <f t="shared" si="27"/>
        <v>T1-G2</v>
      </c>
      <c r="E257" s="6" t="str">
        <f t="shared" si="23"/>
        <v>Default Delivery Agent.</v>
      </c>
      <c r="F257" s="6" t="str">
        <f t="shared" si="26"/>
        <v>02. Montgomery's</v>
      </c>
    </row>
    <row r="258" spans="1:6" x14ac:dyDescent="0.25">
      <c r="A258" t="s">
        <v>21</v>
      </c>
      <c r="B258" s="1" t="str">
        <f>"""Nav"",""Pentland LIVE"",""27"",""1"",""BZ-TOP1500-14CR"""</f>
        <v>"Nav","Pentland LIVE","27","1","BZ-TOP1500-14CR"</v>
      </c>
      <c r="C258" s="3" t="str">
        <f>"BZ-TOP1500-14CR"</f>
        <v>BZ-TOP1500-14CR</v>
      </c>
      <c r="D258" s="3" t="str">
        <f t="shared" si="27"/>
        <v>T1-G2</v>
      </c>
      <c r="E258" s="6" t="str">
        <f t="shared" si="23"/>
        <v>Default Delivery Agent.</v>
      </c>
      <c r="F258" s="6" t="str">
        <f t="shared" si="26"/>
        <v>02. Montgomery's</v>
      </c>
    </row>
    <row r="259" spans="1:6" x14ac:dyDescent="0.25">
      <c r="A259" t="s">
        <v>21</v>
      </c>
      <c r="B259" s="1" t="str">
        <f>"""Nav"",""Pentland LIVE"",""27"",""1"",""BZ-TOP1500-14EN"""</f>
        <v>"Nav","Pentland LIVE","27","1","BZ-TOP1500-14EN"</v>
      </c>
      <c r="C259" s="3" t="str">
        <f>"BZ-TOP1500-14EN"</f>
        <v>BZ-TOP1500-14EN</v>
      </c>
      <c r="D259" s="3" t="str">
        <f t="shared" si="27"/>
        <v>T1-G2</v>
      </c>
      <c r="E259" s="6" t="str">
        <f t="shared" si="23"/>
        <v>Default Delivery Agent.</v>
      </c>
      <c r="F259" s="6" t="str">
        <f t="shared" si="26"/>
        <v>02. Montgomery's</v>
      </c>
    </row>
    <row r="260" spans="1:6" x14ac:dyDescent="0.25">
      <c r="A260" t="s">
        <v>21</v>
      </c>
      <c r="B260" s="1" t="str">
        <f>"""Nav"",""Pentland LIVE"",""27"",""1"",""BZ-TOP1500CRMK11"""</f>
        <v>"Nav","Pentland LIVE","27","1","BZ-TOP1500CRMK11"</v>
      </c>
      <c r="C260" s="3" t="str">
        <f>"BZ-TOP1500CRMK11"</f>
        <v>BZ-TOP1500CRMK11</v>
      </c>
      <c r="D260" s="3" t="str">
        <f t="shared" si="27"/>
        <v>T1-G2</v>
      </c>
      <c r="E260" s="6" t="str">
        <f t="shared" si="23"/>
        <v>Default Delivery Agent.</v>
      </c>
      <c r="F260" s="6" t="str">
        <f t="shared" si="26"/>
        <v>02. Montgomery's</v>
      </c>
    </row>
    <row r="261" spans="1:6" x14ac:dyDescent="0.25">
      <c r="A261" t="s">
        <v>21</v>
      </c>
      <c r="B261" s="1" t="str">
        <f>"""Nav"",""Pentland LIVE"",""27"",""1"",""BZ-TOP1500ENMK11"""</f>
        <v>"Nav","Pentland LIVE","27","1","BZ-TOP1500ENMK11"</v>
      </c>
      <c r="C261" s="3" t="str">
        <f>"BZ-TOP1500ENMK11"</f>
        <v>BZ-TOP1500ENMK11</v>
      </c>
      <c r="D261" s="3" t="str">
        <f t="shared" si="27"/>
        <v>T1-G2</v>
      </c>
      <c r="E261" s="6" t="str">
        <f t="shared" si="23"/>
        <v>Default Delivery Agent.</v>
      </c>
      <c r="F261" s="6" t="str">
        <f t="shared" si="26"/>
        <v>02. Montgomery's</v>
      </c>
    </row>
    <row r="262" spans="1:6" x14ac:dyDescent="0.25">
      <c r="A262" t="s">
        <v>21</v>
      </c>
      <c r="B262" s="1" t="str">
        <f>"""Nav"",""Pentland LIVE"",""27"",""1"",""BZ-TOP2000-14CR"""</f>
        <v>"Nav","Pentland LIVE","27","1","BZ-TOP2000-14CR"</v>
      </c>
      <c r="C262" s="3" t="str">
        <f>"BZ-TOP2000-14CR"</f>
        <v>BZ-TOP2000-14CR</v>
      </c>
      <c r="D262" s="3" t="str">
        <f>"T1-G3"</f>
        <v>T1-G3</v>
      </c>
      <c r="E262" s="6" t="str">
        <f t="shared" si="23"/>
        <v>Default Delivery Agent.</v>
      </c>
      <c r="F262" s="6" t="str">
        <f t="shared" si="26"/>
        <v>02. Montgomery's</v>
      </c>
    </row>
    <row r="263" spans="1:6" x14ac:dyDescent="0.25">
      <c r="A263" t="s">
        <v>21</v>
      </c>
      <c r="B263" s="1" t="str">
        <f>"""Nav"",""Pentland LIVE"",""27"",""1"",""BZ-TOP2000-14EN"""</f>
        <v>"Nav","Pentland LIVE","27","1","BZ-TOP2000-14EN"</v>
      </c>
      <c r="C263" s="3" t="str">
        <f>"BZ-TOP2000-14EN"</f>
        <v>BZ-TOP2000-14EN</v>
      </c>
      <c r="D263" s="3" t="str">
        <f>"T1-G3"</f>
        <v>T1-G3</v>
      </c>
      <c r="E263" s="6" t="str">
        <f t="shared" si="23"/>
        <v>Default Delivery Agent.</v>
      </c>
      <c r="F263" s="6" t="str">
        <f t="shared" si="26"/>
        <v>02. Montgomery's</v>
      </c>
    </row>
    <row r="264" spans="1:6" x14ac:dyDescent="0.25">
      <c r="A264" t="s">
        <v>21</v>
      </c>
      <c r="B264" s="1" t="str">
        <f>"""Nav"",""Pentland LIVE"",""27"",""1"",""BZ-TOP2000CRMK11"""</f>
        <v>"Nav","Pentland LIVE","27","1","BZ-TOP2000CRMK11"</v>
      </c>
      <c r="C264" s="3" t="str">
        <f>"BZ-TOP2000CRMK11"</f>
        <v>BZ-TOP2000CRMK11</v>
      </c>
      <c r="D264" s="3" t="str">
        <f>"T1-G3"</f>
        <v>T1-G3</v>
      </c>
      <c r="E264" s="6" t="str">
        <f t="shared" si="23"/>
        <v>Default Delivery Agent.</v>
      </c>
      <c r="F264" s="6" t="str">
        <f t="shared" si="26"/>
        <v>02. Montgomery's</v>
      </c>
    </row>
    <row r="265" spans="1:6" x14ac:dyDescent="0.25">
      <c r="A265" t="s">
        <v>21</v>
      </c>
      <c r="B265" s="1" t="str">
        <f>"""Nav"",""Pentland LIVE"",""27"",""1"",""BZ-TOP2000ENMK11"""</f>
        <v>"Nav","Pentland LIVE","27","1","BZ-TOP2000ENMK11"</v>
      </c>
      <c r="C265" s="3" t="str">
        <f>"BZ-TOP2000ENMK11"</f>
        <v>BZ-TOP2000ENMK11</v>
      </c>
      <c r="D265" s="3" t="str">
        <f>"T1-G3"</f>
        <v>T1-G3</v>
      </c>
      <c r="E265" s="6" t="str">
        <f t="shared" si="23"/>
        <v>Default Delivery Agent.</v>
      </c>
      <c r="F265" s="6" t="str">
        <f t="shared" si="26"/>
        <v>02. Montgomery's</v>
      </c>
    </row>
    <row r="266" spans="1:6" x14ac:dyDescent="0.25">
      <c r="A266" t="s">
        <v>21</v>
      </c>
      <c r="B266" s="1" t="str">
        <f>"""Nav"",""Pentland LIVE"",""27"",""1"",""BZ-TROLLEY"""</f>
        <v>"Nav","Pentland LIVE","27","1","BZ-TROLLEY"</v>
      </c>
      <c r="C266" s="3" t="str">
        <f>"BZ-TROLLEY"</f>
        <v>BZ-TROLLEY</v>
      </c>
      <c r="D266" s="3" t="str">
        <f>"T1-G1"</f>
        <v>T1-G1</v>
      </c>
      <c r="E266" s="6" t="str">
        <f t="shared" ref="E266:E329" si="28">"Default Delivery Agent."</f>
        <v>Default Delivery Agent.</v>
      </c>
      <c r="F266" s="6" t="str">
        <f t="shared" si="26"/>
        <v>02. Montgomery's</v>
      </c>
    </row>
    <row r="267" spans="1:6" x14ac:dyDescent="0.25">
      <c r="A267" t="s">
        <v>21</v>
      </c>
      <c r="B267" s="1" t="str">
        <f>"""Nav"",""Pentland LIVE"",""27"",""1"",""BZ-UCF140"""</f>
        <v>"Nav","Pentland LIVE","27","1","BZ-UCF140"</v>
      </c>
      <c r="C267" s="3" t="str">
        <f>"BZ-UCF140"</f>
        <v>BZ-UCF140</v>
      </c>
      <c r="D267" s="3" t="str">
        <f>"T1-G0"</f>
        <v>T1-G0</v>
      </c>
      <c r="E267" s="6" t="str">
        <f t="shared" si="28"/>
        <v>Default Delivery Agent.</v>
      </c>
      <c r="F267" s="6" t="str">
        <f t="shared" si="26"/>
        <v>02. Montgomery's</v>
      </c>
    </row>
    <row r="268" spans="1:6" x14ac:dyDescent="0.25">
      <c r="A268" t="s">
        <v>21</v>
      </c>
      <c r="B268" s="1" t="str">
        <f>"""Nav"",""Pentland LIVE"",""27"",""1"",""BZ-UCF140CR"""</f>
        <v>"Nav","Pentland LIVE","27","1","BZ-UCF140CR"</v>
      </c>
      <c r="C268" s="3" t="str">
        <f>"BZ-UCF140CR"</f>
        <v>BZ-UCF140CR</v>
      </c>
      <c r="D268" s="3" t="str">
        <f>"T1-G1"</f>
        <v>T1-G1</v>
      </c>
      <c r="E268" s="6" t="str">
        <f t="shared" si="28"/>
        <v>Default Delivery Agent.</v>
      </c>
      <c r="F268" s="6" t="str">
        <f t="shared" si="26"/>
        <v>02. Montgomery's</v>
      </c>
    </row>
    <row r="269" spans="1:6" x14ac:dyDescent="0.25">
      <c r="A269" t="s">
        <v>21</v>
      </c>
      <c r="B269" s="1" t="str">
        <f>"""Nav"",""Pentland LIVE"",""27"",""1"",""BZ-UCF140WH"""</f>
        <v>"Nav","Pentland LIVE","27","1","BZ-UCF140WH"</v>
      </c>
      <c r="C269" s="3" t="str">
        <f>"BZ-UCF140WH"</f>
        <v>BZ-UCF140WH</v>
      </c>
      <c r="D269" s="3" t="str">
        <f>"T1-G1"</f>
        <v>T1-G1</v>
      </c>
      <c r="E269" s="6" t="str">
        <f t="shared" si="28"/>
        <v>Default Delivery Agent.</v>
      </c>
      <c r="F269" s="6" t="str">
        <f t="shared" si="26"/>
        <v>02. Montgomery's</v>
      </c>
    </row>
    <row r="270" spans="1:6" x14ac:dyDescent="0.25">
      <c r="A270" t="s">
        <v>21</v>
      </c>
      <c r="B270" s="1" t="str">
        <f>"""Nav"",""Pentland LIVE"",""27"",""1"",""BZ-UCFF280"""</f>
        <v>"Nav","Pentland LIVE","27","1","BZ-UCFF280"</v>
      </c>
      <c r="C270" s="3" t="str">
        <f>"BZ-UCFF280"</f>
        <v>BZ-UCFF280</v>
      </c>
      <c r="D270" s="3" t="str">
        <f>"T1-G2"</f>
        <v>T1-G2</v>
      </c>
      <c r="E270" s="6" t="str">
        <f t="shared" si="28"/>
        <v>Default Delivery Agent.</v>
      </c>
      <c r="F270" s="6" t="str">
        <f t="shared" si="26"/>
        <v>02. Montgomery's</v>
      </c>
    </row>
    <row r="271" spans="1:6" x14ac:dyDescent="0.25">
      <c r="A271" t="s">
        <v>21</v>
      </c>
      <c r="B271" s="1" t="str">
        <f>"""Nav"",""Pentland LIVE"",""27"",""1"",""BZ-UCFR280"""</f>
        <v>"Nav","Pentland LIVE","27","1","BZ-UCFR280"</v>
      </c>
      <c r="C271" s="3" t="str">
        <f>"BZ-UCFR280"</f>
        <v>BZ-UCFR280</v>
      </c>
      <c r="D271" s="3" t="str">
        <f>"T1-G2"</f>
        <v>T1-G2</v>
      </c>
      <c r="E271" s="6" t="str">
        <f t="shared" si="28"/>
        <v>Default Delivery Agent.</v>
      </c>
      <c r="F271" s="6" t="str">
        <f t="shared" si="26"/>
        <v>02. Montgomery's</v>
      </c>
    </row>
    <row r="272" spans="1:6" x14ac:dyDescent="0.25">
      <c r="A272" t="s">
        <v>21</v>
      </c>
      <c r="B272" s="1" t="str">
        <f>"""Nav"",""Pentland LIVE"",""27"",""1"",""BZ-UCR140"""</f>
        <v>"Nav","Pentland LIVE","27","1","BZ-UCR140"</v>
      </c>
      <c r="C272" s="3" t="str">
        <f>"BZ-UCR140"</f>
        <v>BZ-UCR140</v>
      </c>
      <c r="D272" s="3" t="str">
        <f>"T1-G0"</f>
        <v>T1-G0</v>
      </c>
      <c r="E272" s="6" t="str">
        <f t="shared" si="28"/>
        <v>Default Delivery Agent.</v>
      </c>
      <c r="F272" s="6" t="str">
        <f t="shared" si="26"/>
        <v>02. Montgomery's</v>
      </c>
    </row>
    <row r="273" spans="1:6" x14ac:dyDescent="0.25">
      <c r="A273" t="s">
        <v>21</v>
      </c>
      <c r="B273" s="1" t="str">
        <f>"""Nav"",""Pentland LIVE"",""27"",""1"",""BZ-UCR140CR"""</f>
        <v>"Nav","Pentland LIVE","27","1","BZ-UCR140CR"</v>
      </c>
      <c r="C273" s="3" t="str">
        <f>"BZ-UCR140CR"</f>
        <v>BZ-UCR140CR</v>
      </c>
      <c r="D273" s="3" t="str">
        <f>"T1-G1"</f>
        <v>T1-G1</v>
      </c>
      <c r="E273" s="6" t="str">
        <f t="shared" si="28"/>
        <v>Default Delivery Agent.</v>
      </c>
      <c r="F273" s="6" t="str">
        <f t="shared" si="26"/>
        <v>02. Montgomery's</v>
      </c>
    </row>
    <row r="274" spans="1:6" x14ac:dyDescent="0.25">
      <c r="A274" t="s">
        <v>21</v>
      </c>
      <c r="B274" s="1" t="str">
        <f>"""Nav"",""Pentland LIVE"",""27"",""1"",""BZ-UCR140WH"""</f>
        <v>"Nav","Pentland LIVE","27","1","BZ-UCR140WH"</v>
      </c>
      <c r="C274" s="3" t="str">
        <f>"BZ-UCR140WH"</f>
        <v>BZ-UCR140WH</v>
      </c>
      <c r="D274" s="3" t="str">
        <f>"T1-G1"</f>
        <v>T1-G1</v>
      </c>
      <c r="E274" s="6" t="str">
        <f t="shared" si="28"/>
        <v>Default Delivery Agent.</v>
      </c>
      <c r="F274" s="6" t="str">
        <f t="shared" si="26"/>
        <v>02. Montgomery's</v>
      </c>
    </row>
    <row r="275" spans="1:6" x14ac:dyDescent="0.25">
      <c r="A275" t="s">
        <v>21</v>
      </c>
      <c r="B275" s="1" t="str">
        <f>"""Nav"",""Pentland LIVE"",""27"",""1"",""BZ-UCRR280"""</f>
        <v>"Nav","Pentland LIVE","27","1","BZ-UCRR280"</v>
      </c>
      <c r="C275" s="3" t="str">
        <f>"BZ-UCRR280"</f>
        <v>BZ-UCRR280</v>
      </c>
      <c r="D275" s="3" t="str">
        <f>"T1-G2"</f>
        <v>T1-G2</v>
      </c>
      <c r="E275" s="6" t="str">
        <f t="shared" si="28"/>
        <v>Default Delivery Agent.</v>
      </c>
      <c r="F275" s="6" t="str">
        <f t="shared" si="26"/>
        <v>02. Montgomery's</v>
      </c>
    </row>
    <row r="276" spans="1:6" x14ac:dyDescent="0.25">
      <c r="A276" t="s">
        <v>21</v>
      </c>
      <c r="B276" s="1" t="str">
        <f>"""Nav"",""Pentland LIVE"",""27"",""1"",""BZ-WD400"""</f>
        <v>"Nav","Pentland LIVE","27","1","BZ-WD400"</v>
      </c>
      <c r="C276" s="3" t="str">
        <f>"BZ-WD400"</f>
        <v>BZ-WD400</v>
      </c>
      <c r="D276" s="3" t="str">
        <f>"T1-G3"</f>
        <v>T1-G3</v>
      </c>
      <c r="E276" s="6" t="str">
        <f t="shared" si="28"/>
        <v>Default Delivery Agent.</v>
      </c>
      <c r="F276" s="6" t="str">
        <f>"01. Hadfields"</f>
        <v>01. Hadfields</v>
      </c>
    </row>
    <row r="277" spans="1:6" x14ac:dyDescent="0.25">
      <c r="A277" t="s">
        <v>21</v>
      </c>
      <c r="B277" s="1" t="str">
        <f>"""Nav"",""Pentland LIVE"",""27"",""1"",""BZ-WHB"""</f>
        <v>"Nav","Pentland LIVE","27","1","BZ-WHB"</v>
      </c>
      <c r="C277" s="3" t="str">
        <f>"BZ-WHB"</f>
        <v>BZ-WHB</v>
      </c>
      <c r="D277" s="3" t="str">
        <f>"T1-G1"</f>
        <v>T1-G1</v>
      </c>
      <c r="E277" s="6" t="str">
        <f t="shared" si="28"/>
        <v>Default Delivery Agent.</v>
      </c>
      <c r="F277" s="6" t="str">
        <f>"03. DPD"</f>
        <v>03. DPD</v>
      </c>
    </row>
    <row r="278" spans="1:6" x14ac:dyDescent="0.25">
      <c r="A278" t="s">
        <v>21</v>
      </c>
      <c r="B278" s="1" t="str">
        <f>"""Nav"",""Pentland LIVE"",""27"",""1"",""BZ-ZETA100"""</f>
        <v>"Nav","Pentland LIVE","27","1","BZ-ZETA100"</v>
      </c>
      <c r="C278" s="3" t="str">
        <f>"BZ-ZETA100"</f>
        <v>BZ-ZETA100</v>
      </c>
      <c r="D278" s="3" t="str">
        <f>"T1-G3"</f>
        <v>T1-G3</v>
      </c>
      <c r="E278" s="6" t="str">
        <f t="shared" si="28"/>
        <v>Default Delivery Agent.</v>
      </c>
      <c r="F278" s="6" t="str">
        <f t="shared" ref="F278:F288" si="29">"01. Hadfields"</f>
        <v>01. Hadfields</v>
      </c>
    </row>
    <row r="279" spans="1:6" x14ac:dyDescent="0.25">
      <c r="A279" t="s">
        <v>21</v>
      </c>
      <c r="B279" s="1" t="str">
        <f>"""Nav"",""Pentland LIVE"",""27"",""1"",""BZ-ZETA130"""</f>
        <v>"Nav","Pentland LIVE","27","1","BZ-ZETA130"</v>
      </c>
      <c r="C279" s="3" t="str">
        <f>"BZ-ZETA130"</f>
        <v>BZ-ZETA130</v>
      </c>
      <c r="D279" s="3" t="str">
        <f>"T1-G3"</f>
        <v>T1-G3</v>
      </c>
      <c r="E279" s="6" t="str">
        <f t="shared" si="28"/>
        <v>Default Delivery Agent.</v>
      </c>
      <c r="F279" s="6" t="str">
        <f t="shared" si="29"/>
        <v>01. Hadfields</v>
      </c>
    </row>
    <row r="280" spans="1:6" x14ac:dyDescent="0.25">
      <c r="A280" t="s">
        <v>21</v>
      </c>
      <c r="B280" s="1" t="str">
        <f>"""Nav"",""Pentland LIVE"",""27"",""1"",""BZ-ZETA150"""</f>
        <v>"Nav","Pentland LIVE","27","1","BZ-ZETA150"</v>
      </c>
      <c r="C280" s="3" t="str">
        <f>"BZ-ZETA150"</f>
        <v>BZ-ZETA150</v>
      </c>
      <c r="D280" s="3" t="str">
        <f>"T1-G3"</f>
        <v>T1-G3</v>
      </c>
      <c r="E280" s="6" t="str">
        <f t="shared" si="28"/>
        <v>Default Delivery Agent.</v>
      </c>
      <c r="F280" s="6" t="str">
        <f t="shared" si="29"/>
        <v>01. Hadfields</v>
      </c>
    </row>
    <row r="281" spans="1:6" x14ac:dyDescent="0.25">
      <c r="A281" t="s">
        <v>21</v>
      </c>
      <c r="B281" s="1" t="str">
        <f>"""Nav"",""Pentland LIVE"",""27"",""1"",""BZ-ZETA200"""</f>
        <v>"Nav","Pentland LIVE","27","1","BZ-ZETA200"</v>
      </c>
      <c r="C281" s="3" t="str">
        <f>"BZ-ZETA200"</f>
        <v>BZ-ZETA200</v>
      </c>
      <c r="D281" s="3" t="str">
        <f>"T1-G4"</f>
        <v>T1-G4</v>
      </c>
      <c r="E281" s="6" t="str">
        <f t="shared" si="28"/>
        <v>Default Delivery Agent.</v>
      </c>
      <c r="F281" s="6" t="str">
        <f t="shared" si="29"/>
        <v>01. Hadfields</v>
      </c>
    </row>
    <row r="282" spans="1:6" x14ac:dyDescent="0.25">
      <c r="A282" t="s">
        <v>21</v>
      </c>
      <c r="B282" s="1" t="str">
        <f>"""Nav"",""Pentland LIVE"",""27"",""1"",""BZ-ZETA250"""</f>
        <v>"Nav","Pentland LIVE","27","1","BZ-ZETA250"</v>
      </c>
      <c r="C282" s="3" t="str">
        <f>"BZ-ZETA250"</f>
        <v>BZ-ZETA250</v>
      </c>
      <c r="D282" s="3" t="str">
        <f>"T1-G5"</f>
        <v>T1-G5</v>
      </c>
      <c r="E282" s="6" t="str">
        <f t="shared" si="28"/>
        <v>Default Delivery Agent.</v>
      </c>
      <c r="F282" s="6" t="str">
        <f t="shared" si="29"/>
        <v>01. Hadfields</v>
      </c>
    </row>
    <row r="283" spans="1:6" x14ac:dyDescent="0.25">
      <c r="A283" t="s">
        <v>21</v>
      </c>
      <c r="B283" s="1" t="str">
        <f>"""Nav"",""Pentland LIVE"",""27"",""1"",""CR-ATHENA13"""</f>
        <v>"Nav","Pentland LIVE","27","1","CR-ATHENA13"</v>
      </c>
      <c r="C283" s="3" t="str">
        <f>"CR-ATHENA13"</f>
        <v>CR-ATHENA13</v>
      </c>
      <c r="D283" s="3" t="str">
        <f>"T1-G4"</f>
        <v>T1-G4</v>
      </c>
      <c r="E283" s="6" t="str">
        <f t="shared" si="28"/>
        <v>Default Delivery Agent.</v>
      </c>
      <c r="F283" s="6" t="str">
        <f t="shared" si="29"/>
        <v>01. Hadfields</v>
      </c>
    </row>
    <row r="284" spans="1:6" x14ac:dyDescent="0.25">
      <c r="A284" t="s">
        <v>21</v>
      </c>
      <c r="B284" s="1" t="str">
        <f>"""Nav"",""Pentland LIVE"",""27"",""1"",""CR-ATHENA9"""</f>
        <v>"Nav","Pentland LIVE","27","1","CR-ATHENA9"</v>
      </c>
      <c r="C284" s="3" t="str">
        <f>"CR-ATHENA9"</f>
        <v>CR-ATHENA9</v>
      </c>
      <c r="D284" s="3" t="str">
        <f>"T1-G3"</f>
        <v>T1-G3</v>
      </c>
      <c r="E284" s="6" t="str">
        <f t="shared" si="28"/>
        <v>Default Delivery Agent.</v>
      </c>
      <c r="F284" s="6" t="str">
        <f t="shared" si="29"/>
        <v>01. Hadfields</v>
      </c>
    </row>
    <row r="285" spans="1:6" x14ac:dyDescent="0.25">
      <c r="A285" t="s">
        <v>21</v>
      </c>
      <c r="B285" s="1" t="str">
        <f>"""Nav"",""Pentland LIVE"",""27"",""1"",""CR-CRFV500"""</f>
        <v>"Nav","Pentland LIVE","27","1","CR-CRFV500"</v>
      </c>
      <c r="C285" s="3" t="str">
        <f>"CR-CRFV500"</f>
        <v>CR-CRFV500</v>
      </c>
      <c r="D285" s="3" t="str">
        <f>"T1-G2"</f>
        <v>T1-G2</v>
      </c>
      <c r="E285" s="6" t="str">
        <f t="shared" si="28"/>
        <v>Default Delivery Agent.</v>
      </c>
      <c r="F285" s="6" t="str">
        <f t="shared" si="29"/>
        <v>01. Hadfields</v>
      </c>
    </row>
    <row r="286" spans="1:6" x14ac:dyDescent="0.25">
      <c r="A286" t="s">
        <v>21</v>
      </c>
      <c r="B286" s="1" t="str">
        <f>"""Nav"",""Pentland LIVE"",""27"",""1"",""CR-CRYSTALLITE15"""</f>
        <v>"Nav","Pentland LIVE","27","1","CR-CRYSTALLITE15"</v>
      </c>
      <c r="C286" s="3" t="str">
        <f>"CR-CRYSTALLITE15"</f>
        <v>CR-CRYSTALLITE15</v>
      </c>
      <c r="D286" s="3" t="str">
        <f>"T1-G3"</f>
        <v>T1-G3</v>
      </c>
      <c r="E286" s="6" t="str">
        <f t="shared" si="28"/>
        <v>Default Delivery Agent.</v>
      </c>
      <c r="F286" s="6" t="str">
        <f t="shared" si="29"/>
        <v>01. Hadfields</v>
      </c>
    </row>
    <row r="287" spans="1:6" x14ac:dyDescent="0.25">
      <c r="A287" t="s">
        <v>21</v>
      </c>
      <c r="B287" s="1" t="str">
        <f>"""Nav"",""Pentland LIVE"",""27"",""1"",""CR-CRYSTALLITE20"""</f>
        <v>"Nav","Pentland LIVE","27","1","CR-CRYSTALLITE20"</v>
      </c>
      <c r="C287" s="3" t="str">
        <f>"CR-CRYSTALLITE20"</f>
        <v>CR-CRYSTALLITE20</v>
      </c>
      <c r="D287" s="3" t="str">
        <f>"T1-G4"</f>
        <v>T1-G4</v>
      </c>
      <c r="E287" s="6" t="str">
        <f t="shared" si="28"/>
        <v>Default Delivery Agent.</v>
      </c>
      <c r="F287" s="6" t="str">
        <f t="shared" si="29"/>
        <v>01. Hadfields</v>
      </c>
    </row>
    <row r="288" spans="1:6" x14ac:dyDescent="0.25">
      <c r="A288" t="s">
        <v>21</v>
      </c>
      <c r="B288" s="1" t="str">
        <f>"""Nav"",""Pentland LIVE"",""27"",""1"",""CR-CRYSTALLITE25"""</f>
        <v>"Nav","Pentland LIVE","27","1","CR-CRYSTALLITE25"</v>
      </c>
      <c r="C288" s="3" t="str">
        <f>"CR-CRYSTALLITE25"</f>
        <v>CR-CRYSTALLITE25</v>
      </c>
      <c r="D288" s="3" t="str">
        <f>"T1-G5"</f>
        <v>T1-G5</v>
      </c>
      <c r="E288" s="6" t="str">
        <f t="shared" si="28"/>
        <v>Default Delivery Agent.</v>
      </c>
      <c r="F288" s="6" t="str">
        <f t="shared" si="29"/>
        <v>01. Hadfields</v>
      </c>
    </row>
    <row r="289" spans="1:6" x14ac:dyDescent="0.25">
      <c r="A289" t="s">
        <v>21</v>
      </c>
      <c r="B289" s="1" t="str">
        <f>"""Nav"",""Pentland LIVE"",""27"",""1"",""CR-CTF70"""</f>
        <v>"Nav","Pentland LIVE","27","1","CR-CTF70"</v>
      </c>
      <c r="C289" s="3" t="str">
        <f>"CR-CTF70"</f>
        <v>CR-CTF70</v>
      </c>
      <c r="D289" s="3" t="str">
        <f>"T1-G1"</f>
        <v>T1-G1</v>
      </c>
      <c r="E289" s="6" t="str">
        <f t="shared" si="28"/>
        <v>Default Delivery Agent.</v>
      </c>
      <c r="F289" s="6" t="str">
        <f>"02. Montgomery's"</f>
        <v>02. Montgomery's</v>
      </c>
    </row>
    <row r="290" spans="1:6" x14ac:dyDescent="0.25">
      <c r="A290" t="s">
        <v>21</v>
      </c>
      <c r="B290" s="1" t="str">
        <f>"""Nav"",""Pentland LIVE"",""27"",""1"",""CR-GDS400"""</f>
        <v>"Nav","Pentland LIVE","27","1","CR-GDS400"</v>
      </c>
      <c r="C290" s="3" t="str">
        <f>"CR-GDS400"</f>
        <v>CR-GDS400</v>
      </c>
      <c r="D290" s="3" t="str">
        <f>"T1-G2"</f>
        <v>T1-G2</v>
      </c>
      <c r="E290" s="6" t="str">
        <f t="shared" si="28"/>
        <v>Default Delivery Agent.</v>
      </c>
      <c r="F290" s="6" t="str">
        <f t="shared" ref="F290:F320" si="30">"01. Hadfields"</f>
        <v>01. Hadfields</v>
      </c>
    </row>
    <row r="291" spans="1:6" x14ac:dyDescent="0.25">
      <c r="A291" t="s">
        <v>21</v>
      </c>
      <c r="B291" s="1" t="str">
        <f>"""Nav"",""Pentland LIVE"",""27"",""1"",""CR-GELOBOXWH"""</f>
        <v>"Nav","Pentland LIVE","27","1","CR-GELOBOXWH"</v>
      </c>
      <c r="C291" s="3" t="str">
        <f>"CR-GELOBOXWH"</f>
        <v>CR-GELOBOXWH</v>
      </c>
      <c r="D291" s="3" t="str">
        <f>"T1-G3"</f>
        <v>T1-G3</v>
      </c>
      <c r="E291" s="6" t="str">
        <f t="shared" si="28"/>
        <v>Default Delivery Agent.</v>
      </c>
      <c r="F291" s="6" t="str">
        <f t="shared" si="30"/>
        <v>01. Hadfields</v>
      </c>
    </row>
    <row r="292" spans="1:6" x14ac:dyDescent="0.25">
      <c r="A292" t="s">
        <v>21</v>
      </c>
      <c r="B292" s="1" t="str">
        <f>"""Nav"",""Pentland LIVE"",""27"",""1"",""CR-OPTIMUS"""</f>
        <v>"Nav","Pentland LIVE","27","1","CR-OPTIMUS"</v>
      </c>
      <c r="C292" s="3" t="str">
        <f>"CR-OPTIMUS"</f>
        <v>CR-OPTIMUS</v>
      </c>
      <c r="D292" s="3" t="str">
        <f>"T1-G4"</f>
        <v>T1-G4</v>
      </c>
      <c r="E292" s="6" t="str">
        <f t="shared" si="28"/>
        <v>Default Delivery Agent.</v>
      </c>
      <c r="F292" s="6" t="str">
        <f t="shared" si="30"/>
        <v>01. Hadfields</v>
      </c>
    </row>
    <row r="293" spans="1:6" x14ac:dyDescent="0.25">
      <c r="A293" t="s">
        <v>21</v>
      </c>
      <c r="B293" s="1" t="str">
        <f>"""Nav"",""Pentland LIVE"",""27"",""1"",""CR-VENUSELE36"""</f>
        <v>"Nav","Pentland LIVE","27","1","CR-VENUSELE36"</v>
      </c>
      <c r="C293" s="3" t="str">
        <f>"CR-VENUSELE36"</f>
        <v>CR-VENUSELE36</v>
      </c>
      <c r="D293" s="3" t="str">
        <f>"XX"</f>
        <v>XX</v>
      </c>
      <c r="E293" s="6" t="str">
        <f t="shared" si="28"/>
        <v>Default Delivery Agent.</v>
      </c>
      <c r="F293" s="6" t="str">
        <f t="shared" si="30"/>
        <v>01. Hadfields</v>
      </c>
    </row>
    <row r="294" spans="1:6" x14ac:dyDescent="0.25">
      <c r="A294" t="s">
        <v>21</v>
      </c>
      <c r="B294" s="1" t="str">
        <f>"""Nav"",""Pentland LIVE"",""27"",""1"",""CR-VENUSELE36-MK11"""</f>
        <v>"Nav","Pentland LIVE","27","1","CR-VENUSELE36-MK11"</v>
      </c>
      <c r="C294" s="3" t="str">
        <f>"CR-VENUSELE36-MK11"</f>
        <v>CR-VENUSELE36-MK11</v>
      </c>
      <c r="D294" s="3" t="str">
        <f>"T1-G3"</f>
        <v>T1-G3</v>
      </c>
      <c r="E294" s="6" t="str">
        <f t="shared" si="28"/>
        <v>Default Delivery Agent.</v>
      </c>
      <c r="F294" s="6" t="str">
        <f t="shared" si="30"/>
        <v>01. Hadfields</v>
      </c>
    </row>
    <row r="295" spans="1:6" x14ac:dyDescent="0.25">
      <c r="A295" t="s">
        <v>21</v>
      </c>
      <c r="B295" s="1" t="str">
        <f>"""Nav"",""Pentland LIVE"",""27"",""1"",""CR-VENUSELE46-MK11"""</f>
        <v>"Nav","Pentland LIVE","27","1","CR-VENUSELE46-MK11"</v>
      </c>
      <c r="C295" s="3" t="str">
        <f>"CR-VENUSELE46-MK11"</f>
        <v>CR-VENUSELE46-MK11</v>
      </c>
      <c r="D295" s="3" t="str">
        <f>"T1-G3"</f>
        <v>T1-G3</v>
      </c>
      <c r="E295" s="6" t="str">
        <f t="shared" si="28"/>
        <v>Default Delivery Agent.</v>
      </c>
      <c r="F295" s="6" t="str">
        <f t="shared" si="30"/>
        <v>01. Hadfields</v>
      </c>
    </row>
    <row r="296" spans="1:6" x14ac:dyDescent="0.25">
      <c r="A296" t="s">
        <v>21</v>
      </c>
      <c r="B296" s="1" t="str">
        <f>"""Nav"",""Pentland LIVE"",""27"",""1"",""CR-VENUSELE56-MK11"""</f>
        <v>"Nav","Pentland LIVE","27","1","CR-VENUSELE56-MK11"</v>
      </c>
      <c r="C296" s="3" t="str">
        <f>"CR-VENUSELE56-MK11"</f>
        <v>CR-VENUSELE56-MK11</v>
      </c>
      <c r="D296" s="3" t="str">
        <f>"T1-G4"</f>
        <v>T1-G4</v>
      </c>
      <c r="E296" s="6" t="str">
        <f t="shared" si="28"/>
        <v>Default Delivery Agent.</v>
      </c>
      <c r="F296" s="6" t="str">
        <f t="shared" si="30"/>
        <v>01. Hadfields</v>
      </c>
    </row>
    <row r="297" spans="1:6" x14ac:dyDescent="0.25">
      <c r="A297" t="s">
        <v>21</v>
      </c>
      <c r="B297" s="1" t="str">
        <f>"""Nav"",""Pentland LIVE"",""27"",""1"",""FR-SD60-100HC"""</f>
        <v>"Nav","Pentland LIVE","27","1","FR-SD60-100HC"</v>
      </c>
      <c r="C297" s="3" t="str">
        <f>"FR-SD60-100HC"</f>
        <v>FR-SD60-100HC</v>
      </c>
      <c r="D297" s="3" t="str">
        <f>"T1-G3"</f>
        <v>T1-G3</v>
      </c>
      <c r="E297" s="6" t="str">
        <f t="shared" si="28"/>
        <v>Default Delivery Agent.</v>
      </c>
      <c r="F297" s="6" t="str">
        <f t="shared" si="30"/>
        <v>01. Hadfields</v>
      </c>
    </row>
    <row r="298" spans="1:6" x14ac:dyDescent="0.25">
      <c r="A298" t="s">
        <v>21</v>
      </c>
      <c r="B298" s="1" t="str">
        <f>"""Nav"",""Pentland LIVE"",""27"",""1"",""FR-SD60-120HC"""</f>
        <v>"Nav","Pentland LIVE","27","1","FR-SD60-120HC"</v>
      </c>
      <c r="C298" s="3" t="str">
        <f>"FR-SD60-120HC"</f>
        <v>FR-SD60-120HC</v>
      </c>
      <c r="D298" s="3" t="str">
        <f>"T1-G4"</f>
        <v>T1-G4</v>
      </c>
      <c r="E298" s="6" t="str">
        <f t="shared" si="28"/>
        <v>Default Delivery Agent.</v>
      </c>
      <c r="F298" s="6" t="str">
        <f t="shared" si="30"/>
        <v>01. Hadfields</v>
      </c>
    </row>
    <row r="299" spans="1:6" x14ac:dyDescent="0.25">
      <c r="A299" t="s">
        <v>21</v>
      </c>
      <c r="B299" s="1" t="str">
        <f>"""Nav"",""Pentland LIVE"",""27"",""1"",""FR-SD60-150HC"""</f>
        <v>"Nav","Pentland LIVE","27","1","FR-SD60-150HC"</v>
      </c>
      <c r="C299" s="3" t="str">
        <f>"FR-SD60-150HC"</f>
        <v>FR-SD60-150HC</v>
      </c>
      <c r="D299" s="3" t="str">
        <f>"T1-G4"</f>
        <v>T1-G4</v>
      </c>
      <c r="E299" s="6" t="str">
        <f t="shared" si="28"/>
        <v>Default Delivery Agent.</v>
      </c>
      <c r="F299" s="6" t="str">
        <f t="shared" si="30"/>
        <v>01. Hadfields</v>
      </c>
    </row>
    <row r="300" spans="1:6" x14ac:dyDescent="0.25">
      <c r="A300" t="s">
        <v>21</v>
      </c>
      <c r="B300" s="1" t="str">
        <f>"""Nav"",""Pentland LIVE"",""27"",""1"",""FR-SD60-180HC"""</f>
        <v>"Nav","Pentland LIVE","27","1","FR-SD60-180HC"</v>
      </c>
      <c r="C300" s="3" t="str">
        <f>"FR-SD60-180HC"</f>
        <v>FR-SD60-180HC</v>
      </c>
      <c r="D300" s="3" t="str">
        <f>"T1-G4"</f>
        <v>T1-G4</v>
      </c>
      <c r="E300" s="6" t="str">
        <f t="shared" si="28"/>
        <v>Default Delivery Agent.</v>
      </c>
      <c r="F300" s="6" t="str">
        <f t="shared" si="30"/>
        <v>01. Hadfields</v>
      </c>
    </row>
    <row r="301" spans="1:6" x14ac:dyDescent="0.25">
      <c r="A301" t="s">
        <v>21</v>
      </c>
      <c r="B301" s="1" t="str">
        <f>"""Nav"",""Pentland LIVE"",""27"",""1"",""FR-SD60-60HC"""</f>
        <v>"Nav","Pentland LIVE","27","1","FR-SD60-60HC"</v>
      </c>
      <c r="C301" s="3" t="str">
        <f>"FR-SD60-60HC"</f>
        <v>FR-SD60-60HC</v>
      </c>
      <c r="D301" s="3" t="str">
        <f>"T1-G3"</f>
        <v>T1-G3</v>
      </c>
      <c r="E301" s="6" t="str">
        <f t="shared" si="28"/>
        <v>Default Delivery Agent.</v>
      </c>
      <c r="F301" s="6" t="str">
        <f t="shared" si="30"/>
        <v>01. Hadfields</v>
      </c>
    </row>
    <row r="302" spans="1:6" x14ac:dyDescent="0.25">
      <c r="A302" t="s">
        <v>21</v>
      </c>
      <c r="B302" s="1" t="str">
        <f>"""Nav"",""Pentland LIVE"",""27"",""1"",""FR-SD75-100HC"""</f>
        <v>"Nav","Pentland LIVE","27","1","FR-SD75-100HC"</v>
      </c>
      <c r="C302" s="3" t="str">
        <f>"FR-SD75-100HC"</f>
        <v>FR-SD75-100HC</v>
      </c>
      <c r="D302" s="3" t="str">
        <f>"T1-G3"</f>
        <v>T1-G3</v>
      </c>
      <c r="E302" s="6" t="str">
        <f t="shared" si="28"/>
        <v>Default Delivery Agent.</v>
      </c>
      <c r="F302" s="6" t="str">
        <f t="shared" si="30"/>
        <v>01. Hadfields</v>
      </c>
    </row>
    <row r="303" spans="1:6" x14ac:dyDescent="0.25">
      <c r="A303" t="s">
        <v>21</v>
      </c>
      <c r="B303" s="1" t="str">
        <f>"""Nav"",""Pentland LIVE"",""27"",""1"",""FR-SD75-100SH-HC"""</f>
        <v>"Nav","Pentland LIVE","27","1","FR-SD75-100SH-HC"</v>
      </c>
      <c r="C303" s="3" t="str">
        <f>"FR-SD75-100SH-HC"</f>
        <v>FR-SD75-100SH-HC</v>
      </c>
      <c r="D303" s="3" t="str">
        <f>"T1-G3"</f>
        <v>T1-G3</v>
      </c>
      <c r="E303" s="6" t="str">
        <f t="shared" si="28"/>
        <v>Default Delivery Agent.</v>
      </c>
      <c r="F303" s="6" t="str">
        <f t="shared" si="30"/>
        <v>01. Hadfields</v>
      </c>
    </row>
    <row r="304" spans="1:6" x14ac:dyDescent="0.25">
      <c r="A304" t="s">
        <v>21</v>
      </c>
      <c r="B304" s="1" t="str">
        <f>"""Nav"",""Pentland LIVE"",""27"",""1"",""FR-SD75-120HC"""</f>
        <v>"Nav","Pentland LIVE","27","1","FR-SD75-120HC"</v>
      </c>
      <c r="C304" s="3" t="str">
        <f>"FR-SD75-120HC"</f>
        <v>FR-SD75-120HC</v>
      </c>
      <c r="D304" s="3" t="str">
        <f t="shared" ref="D304:D309" si="31">"T1-G4"</f>
        <v>T1-G4</v>
      </c>
      <c r="E304" s="6" t="str">
        <f t="shared" si="28"/>
        <v>Default Delivery Agent.</v>
      </c>
      <c r="F304" s="6" t="str">
        <f t="shared" si="30"/>
        <v>01. Hadfields</v>
      </c>
    </row>
    <row r="305" spans="1:6" x14ac:dyDescent="0.25">
      <c r="A305" t="s">
        <v>21</v>
      </c>
      <c r="B305" s="1" t="str">
        <f>"""Nav"",""Pentland LIVE"",""27"",""1"",""FR-SD75-130SH-HC"""</f>
        <v>"Nav","Pentland LIVE","27","1","FR-SD75-130SH-HC"</v>
      </c>
      <c r="C305" s="3" t="str">
        <f>"FR-SD75-130SH-HC"</f>
        <v>FR-SD75-130SH-HC</v>
      </c>
      <c r="D305" s="3" t="str">
        <f t="shared" si="31"/>
        <v>T1-G4</v>
      </c>
      <c r="E305" s="6" t="str">
        <f t="shared" si="28"/>
        <v>Default Delivery Agent.</v>
      </c>
      <c r="F305" s="6" t="str">
        <f t="shared" si="30"/>
        <v>01. Hadfields</v>
      </c>
    </row>
    <row r="306" spans="1:6" x14ac:dyDescent="0.25">
      <c r="A306" t="s">
        <v>21</v>
      </c>
      <c r="B306" s="1" t="str">
        <f>"""Nav"",""Pentland LIVE"",""27"",""1"",""FR-SD75-150HC"""</f>
        <v>"Nav","Pentland LIVE","27","1","FR-SD75-150HC"</v>
      </c>
      <c r="C306" s="3" t="str">
        <f>"FR-SD75-150HC"</f>
        <v>FR-SD75-150HC</v>
      </c>
      <c r="D306" s="3" t="str">
        <f t="shared" si="31"/>
        <v>T1-G4</v>
      </c>
      <c r="E306" s="6" t="str">
        <f t="shared" si="28"/>
        <v>Default Delivery Agent.</v>
      </c>
      <c r="F306" s="6" t="str">
        <f t="shared" si="30"/>
        <v>01. Hadfields</v>
      </c>
    </row>
    <row r="307" spans="1:6" x14ac:dyDescent="0.25">
      <c r="A307" t="s">
        <v>21</v>
      </c>
      <c r="B307" s="1" t="str">
        <f>"""Nav"",""Pentland LIVE"",""27"",""1"",""FR-SD75-180"""</f>
        <v>"Nav","Pentland LIVE","27","1","FR-SD75-180"</v>
      </c>
      <c r="C307" s="3" t="str">
        <f>"FR-SD75-180"</f>
        <v>FR-SD75-180</v>
      </c>
      <c r="D307" s="3" t="str">
        <f t="shared" si="31"/>
        <v>T1-G4</v>
      </c>
      <c r="E307" s="6" t="str">
        <f t="shared" si="28"/>
        <v>Default Delivery Agent.</v>
      </c>
      <c r="F307" s="6" t="str">
        <f t="shared" si="30"/>
        <v>01. Hadfields</v>
      </c>
    </row>
    <row r="308" spans="1:6" x14ac:dyDescent="0.25">
      <c r="A308" t="s">
        <v>21</v>
      </c>
      <c r="B308" s="1" t="str">
        <f>"""Nav"",""Pentland LIVE"",""27"",""1"",""FR-SD75-180HC"""</f>
        <v>"Nav","Pentland LIVE","27","1","FR-SD75-180HC"</v>
      </c>
      <c r="C308" s="3" t="str">
        <f>"FR-SD75-180HC"</f>
        <v>FR-SD75-180HC</v>
      </c>
      <c r="D308" s="3" t="str">
        <f t="shared" si="31"/>
        <v>T1-G4</v>
      </c>
      <c r="E308" s="6" t="str">
        <f t="shared" si="28"/>
        <v>Default Delivery Agent.</v>
      </c>
      <c r="F308" s="6" t="str">
        <f t="shared" si="30"/>
        <v>01. Hadfields</v>
      </c>
    </row>
    <row r="309" spans="1:6" x14ac:dyDescent="0.25">
      <c r="A309" t="s">
        <v>21</v>
      </c>
      <c r="B309" s="1" t="str">
        <f>"""Nav"",""Pentland LIVE"",""27"",""1"",""FR-SD75-190SH-HC"""</f>
        <v>"Nav","Pentland LIVE","27","1","FR-SD75-190SH-HC"</v>
      </c>
      <c r="C309" s="3" t="str">
        <f>"FR-SD75-190SH-HC"</f>
        <v>FR-SD75-190SH-HC</v>
      </c>
      <c r="D309" s="3" t="str">
        <f t="shared" si="31"/>
        <v>T1-G4</v>
      </c>
      <c r="E309" s="6" t="str">
        <f t="shared" si="28"/>
        <v>Default Delivery Agent.</v>
      </c>
      <c r="F309" s="6" t="str">
        <f t="shared" si="30"/>
        <v>01. Hadfields</v>
      </c>
    </row>
    <row r="310" spans="1:6" x14ac:dyDescent="0.25">
      <c r="A310" t="s">
        <v>21</v>
      </c>
      <c r="B310" s="1" t="str">
        <f>"""Nav"",""Pentland LIVE"",""27"",""1"",""FR-SD75-240HC"""</f>
        <v>"Nav","Pentland LIVE","27","1","FR-SD75-240HC"</v>
      </c>
      <c r="C310" s="3" t="str">
        <f>"FR-SD75-240HC"</f>
        <v>FR-SD75-240HC</v>
      </c>
      <c r="D310" s="3" t="str">
        <f>"T1-G5"</f>
        <v>T1-G5</v>
      </c>
      <c r="E310" s="6" t="str">
        <f t="shared" si="28"/>
        <v>Default Delivery Agent.</v>
      </c>
      <c r="F310" s="6" t="str">
        <f t="shared" si="30"/>
        <v>01. Hadfields</v>
      </c>
    </row>
    <row r="311" spans="1:6" x14ac:dyDescent="0.25">
      <c r="A311" t="s">
        <v>21</v>
      </c>
      <c r="B311" s="1" t="str">
        <f>"""Nav"",""Pentland LIVE"",""27"",""1"",""FR-SD75-250SH-HC"""</f>
        <v>"Nav","Pentland LIVE","27","1","FR-SD75-250SH-HC"</v>
      </c>
      <c r="C311" s="3" t="str">
        <f>"FR-SD75-250SH-HC"</f>
        <v>FR-SD75-250SH-HC</v>
      </c>
      <c r="D311" s="3" t="str">
        <f>"T1-G5"</f>
        <v>T1-G5</v>
      </c>
      <c r="E311" s="6" t="str">
        <f t="shared" si="28"/>
        <v>Default Delivery Agent.</v>
      </c>
      <c r="F311" s="6" t="str">
        <f t="shared" si="30"/>
        <v>01. Hadfields</v>
      </c>
    </row>
    <row r="312" spans="1:6" x14ac:dyDescent="0.25">
      <c r="A312" t="s">
        <v>21</v>
      </c>
      <c r="B312" s="1" t="str">
        <f>"""Nav"",""Pentland LIVE"",""27"",""1"",""FR-SLD60-100HC"""</f>
        <v>"Nav","Pentland LIVE","27","1","FR-SLD60-100HC"</v>
      </c>
      <c r="C312" s="3" t="str">
        <f>"FR-SLD60-100HC"</f>
        <v>FR-SLD60-100HC</v>
      </c>
      <c r="D312" s="3" t="str">
        <f>"T1-G3"</f>
        <v>T1-G3</v>
      </c>
      <c r="E312" s="6" t="str">
        <f t="shared" si="28"/>
        <v>Default Delivery Agent.</v>
      </c>
      <c r="F312" s="6" t="str">
        <f t="shared" si="30"/>
        <v>01. Hadfields</v>
      </c>
    </row>
    <row r="313" spans="1:6" x14ac:dyDescent="0.25">
      <c r="A313" t="s">
        <v>21</v>
      </c>
      <c r="B313" s="1" t="str">
        <f>"""Nav"",""Pentland LIVE"",""27"",""1"",""FR-SLD60-120HC"""</f>
        <v>"Nav","Pentland LIVE","27","1","FR-SLD60-120HC"</v>
      </c>
      <c r="C313" s="3" t="str">
        <f>"FR-SLD60-120HC"</f>
        <v>FR-SLD60-120HC</v>
      </c>
      <c r="D313" s="3" t="str">
        <f>"T1-G4"</f>
        <v>T1-G4</v>
      </c>
      <c r="E313" s="6" t="str">
        <f t="shared" si="28"/>
        <v>Default Delivery Agent.</v>
      </c>
      <c r="F313" s="6" t="str">
        <f t="shared" si="30"/>
        <v>01. Hadfields</v>
      </c>
    </row>
    <row r="314" spans="1:6" x14ac:dyDescent="0.25">
      <c r="A314" t="s">
        <v>21</v>
      </c>
      <c r="B314" s="1" t="str">
        <f>"""Nav"",""Pentland LIVE"",""27"",""1"",""FR-SLD60-60HC"""</f>
        <v>"Nav","Pentland LIVE","27","1","FR-SLD60-60HC"</v>
      </c>
      <c r="C314" s="3" t="str">
        <f>"FR-SLD60-60HC"</f>
        <v>FR-SLD60-60HC</v>
      </c>
      <c r="D314" s="3" t="str">
        <f>"T1-G3"</f>
        <v>T1-G3</v>
      </c>
      <c r="E314" s="6" t="str">
        <f t="shared" si="28"/>
        <v>Default Delivery Agent.</v>
      </c>
      <c r="F314" s="6" t="str">
        <f t="shared" si="30"/>
        <v>01. Hadfields</v>
      </c>
    </row>
    <row r="315" spans="1:6" x14ac:dyDescent="0.25">
      <c r="A315" t="s">
        <v>21</v>
      </c>
      <c r="B315" s="1" t="str">
        <f>"""Nav"",""Pentland LIVE"",""27"",""1"",""FR-SOP75-100HC"""</f>
        <v>"Nav","Pentland LIVE","27","1","FR-SOP75-100HC"</v>
      </c>
      <c r="C315" s="3" t="str">
        <f>"FR-SOP75-100HC"</f>
        <v>FR-SOP75-100HC</v>
      </c>
      <c r="D315" s="3" t="str">
        <f>"T1-G3"</f>
        <v>T1-G3</v>
      </c>
      <c r="E315" s="6" t="str">
        <f t="shared" si="28"/>
        <v>Default Delivery Agent.</v>
      </c>
      <c r="F315" s="6" t="str">
        <f t="shared" si="30"/>
        <v>01. Hadfields</v>
      </c>
    </row>
    <row r="316" spans="1:6" x14ac:dyDescent="0.25">
      <c r="A316" t="s">
        <v>21</v>
      </c>
      <c r="B316" s="1" t="str">
        <f>"""Nav"",""Pentland LIVE"",""27"",""1"",""FR-SP75-100HC"""</f>
        <v>"Nav","Pentland LIVE","27","1","FR-SP75-100HC"</v>
      </c>
      <c r="C316" s="3" t="str">
        <f>"FR-SP75-100HC"</f>
        <v>FR-SP75-100HC</v>
      </c>
      <c r="D316" s="3" t="str">
        <f>"T1-G3"</f>
        <v>T1-G3</v>
      </c>
      <c r="E316" s="6" t="str">
        <f t="shared" si="28"/>
        <v>Default Delivery Agent.</v>
      </c>
      <c r="F316" s="6" t="str">
        <f t="shared" si="30"/>
        <v>01. Hadfields</v>
      </c>
    </row>
    <row r="317" spans="1:6" x14ac:dyDescent="0.25">
      <c r="A317" t="s">
        <v>21</v>
      </c>
      <c r="B317" s="1" t="str">
        <f>"""Nav"",""Pentland LIVE"",""27"",""1"",""FR-SP75-120HC"""</f>
        <v>"Nav","Pentland LIVE","27","1","FR-SP75-120HC"</v>
      </c>
      <c r="C317" s="3" t="str">
        <f>"FR-SP75-120HC"</f>
        <v>FR-SP75-120HC</v>
      </c>
      <c r="D317" s="3" t="str">
        <f>"T1-G4"</f>
        <v>T1-G4</v>
      </c>
      <c r="E317" s="6" t="str">
        <f t="shared" si="28"/>
        <v>Default Delivery Agent.</v>
      </c>
      <c r="F317" s="6" t="str">
        <f t="shared" si="30"/>
        <v>01. Hadfields</v>
      </c>
    </row>
    <row r="318" spans="1:6" x14ac:dyDescent="0.25">
      <c r="A318" t="s">
        <v>21</v>
      </c>
      <c r="B318" s="1" t="str">
        <f>"""Nav"",""Pentland LIVE"",""27"",""1"",""FR-SP75-150HC"""</f>
        <v>"Nav","Pentland LIVE","27","1","FR-SP75-150HC"</v>
      </c>
      <c r="C318" s="3" t="str">
        <f>"FR-SP75-150HC"</f>
        <v>FR-SP75-150HC</v>
      </c>
      <c r="D318" s="3" t="str">
        <f>"T1-G4"</f>
        <v>T1-G4</v>
      </c>
      <c r="E318" s="6" t="str">
        <f t="shared" si="28"/>
        <v>Default Delivery Agent.</v>
      </c>
      <c r="F318" s="6" t="str">
        <f t="shared" si="30"/>
        <v>01. Hadfields</v>
      </c>
    </row>
    <row r="319" spans="1:6" x14ac:dyDescent="0.25">
      <c r="A319" t="s">
        <v>21</v>
      </c>
      <c r="B319" s="1" t="str">
        <f>"""Nav"",""Pentland LIVE"",""27"",""1"",""FR-SP75-60HC"""</f>
        <v>"Nav","Pentland LIVE","27","1","FR-SP75-60HC"</v>
      </c>
      <c r="C319" s="3" t="str">
        <f>"FR-SP75-60HC"</f>
        <v>FR-SP75-60HC</v>
      </c>
      <c r="D319" s="3" t="str">
        <f>"T1-G3"</f>
        <v>T1-G3</v>
      </c>
      <c r="E319" s="6" t="str">
        <f t="shared" si="28"/>
        <v>Default Delivery Agent.</v>
      </c>
      <c r="F319" s="6" t="str">
        <f t="shared" si="30"/>
        <v>01. Hadfields</v>
      </c>
    </row>
    <row r="320" spans="1:6" x14ac:dyDescent="0.25">
      <c r="A320" t="s">
        <v>21</v>
      </c>
      <c r="B320" s="1" t="str">
        <f>"""Nav"",""Pentland LIVE"",""27"",""1"",""HI-HOOD110SDBTDDEPS"""</f>
        <v>"Nav","Pentland LIVE","27","1","HI-HOOD110SDBTDDEPS"</v>
      </c>
      <c r="C320" s="3" t="str">
        <f>"HI-HOOD110SDBTDDEPS"</f>
        <v>HI-HOOD110SDBTDDEPS</v>
      </c>
      <c r="D320" s="3" t="str">
        <f>"XX"</f>
        <v>XX</v>
      </c>
      <c r="E320" s="6" t="str">
        <f t="shared" si="28"/>
        <v>Default Delivery Agent.</v>
      </c>
      <c r="F320" s="6" t="str">
        <f t="shared" si="30"/>
        <v>01. Hadfields</v>
      </c>
    </row>
    <row r="321" spans="1:6" x14ac:dyDescent="0.25">
      <c r="A321" t="s">
        <v>21</v>
      </c>
      <c r="B321" s="1" t="str">
        <f>"""Nav"",""Pentland LIVE"",""27"",""1"",""HI-MA67"""</f>
        <v>"Nav","Pentland LIVE","27","1","HI-MA67"</v>
      </c>
      <c r="C321" s="3" t="str">
        <f>"HI-MA67"</f>
        <v>HI-MA67</v>
      </c>
      <c r="D321" s="3" t="str">
        <f>"T1-G2"</f>
        <v>T1-G2</v>
      </c>
      <c r="E321" s="6" t="str">
        <f t="shared" si="28"/>
        <v>Default Delivery Agent.</v>
      </c>
      <c r="F321" s="6" t="str">
        <f t="shared" ref="F321:F326" si="32">"02. Montgomery's"</f>
        <v>02. Montgomery's</v>
      </c>
    </row>
    <row r="322" spans="1:6" x14ac:dyDescent="0.25">
      <c r="A322" t="s">
        <v>21</v>
      </c>
      <c r="B322" s="1" t="str">
        <f>"""Nav"",""Pentland LIVE"",""27"",""1"",""IK-BPV7300-HC"""</f>
        <v>"Nav","Pentland LIVE","27","1","IK-BPV7300-HC"</v>
      </c>
      <c r="C322" s="3" t="str">
        <f>"IK-BPV7300-HC"</f>
        <v>IK-BPV7300-HC</v>
      </c>
      <c r="D322" s="3" t="str">
        <f>"T1-G3"</f>
        <v>T1-G3</v>
      </c>
      <c r="E322" s="6" t="str">
        <f t="shared" si="28"/>
        <v>Default Delivery Agent.</v>
      </c>
      <c r="F322" s="6" t="str">
        <f t="shared" si="32"/>
        <v>02. Montgomery's</v>
      </c>
    </row>
    <row r="323" spans="1:6" x14ac:dyDescent="0.25">
      <c r="A323" t="s">
        <v>21</v>
      </c>
      <c r="B323" s="1" t="str">
        <f>"""Nav"",""Pentland LIVE"",""27"",""1"",""IK-BPZP7300"""</f>
        <v>"Nav","Pentland LIVE","27","1","IK-BPZP7300"</v>
      </c>
      <c r="C323" s="3" t="str">
        <f>"IK-BPZP7300"</f>
        <v>IK-BPZP7300</v>
      </c>
      <c r="D323" s="3" t="str">
        <f>"T1-G3"</f>
        <v>T1-G3</v>
      </c>
      <c r="E323" s="6" t="str">
        <f t="shared" si="28"/>
        <v>Default Delivery Agent.</v>
      </c>
      <c r="F323" s="6" t="str">
        <f t="shared" si="32"/>
        <v>02. Montgomery's</v>
      </c>
    </row>
    <row r="324" spans="1:6" x14ac:dyDescent="0.25">
      <c r="A324" t="s">
        <v>21</v>
      </c>
      <c r="B324" s="1" t="str">
        <f>"""Nav"",""Pentland LIVE"",""27"",""1"",""IK-BSV7300-HC"""</f>
        <v>"Nav","Pentland LIVE","27","1","IK-BSV7300-HC"</v>
      </c>
      <c r="C324" s="3" t="str">
        <f>"IK-BSV7300-HC"</f>
        <v>IK-BSV7300-HC</v>
      </c>
      <c r="D324" s="3" t="str">
        <f>"T1-G2"</f>
        <v>T1-G2</v>
      </c>
      <c r="E324" s="6" t="str">
        <f t="shared" si="28"/>
        <v>Default Delivery Agent.</v>
      </c>
      <c r="F324" s="6" t="str">
        <f t="shared" si="32"/>
        <v>02. Montgomery's</v>
      </c>
    </row>
    <row r="325" spans="1:6" x14ac:dyDescent="0.25">
      <c r="A325" t="s">
        <v>21</v>
      </c>
      <c r="B325" s="1" t="str">
        <f>"""Nav"",""Pentland LIVE"",""27"",""1"",""IK-BSV77"""</f>
        <v>"Nav","Pentland LIVE","27","1","IK-BSV77"</v>
      </c>
      <c r="C325" s="3" t="str">
        <f>"IK-BSV77"</f>
        <v>IK-BSV77</v>
      </c>
      <c r="D325" s="3" t="str">
        <f>"T1-G2"</f>
        <v>T1-G2</v>
      </c>
      <c r="E325" s="6" t="str">
        <f t="shared" si="28"/>
        <v>Default Delivery Agent.</v>
      </c>
      <c r="F325" s="6" t="str">
        <f t="shared" si="32"/>
        <v>02. Montgomery's</v>
      </c>
    </row>
    <row r="326" spans="1:6" x14ac:dyDescent="0.25">
      <c r="A326" t="s">
        <v>21</v>
      </c>
      <c r="B326" s="1" t="str">
        <f>"""Nav"",""Pentland LIVE"",""27"",""1"",""IK-BSV77-HC"""</f>
        <v>"Nav","Pentland LIVE","27","1","IK-BSV77-HC"</v>
      </c>
      <c r="C326" s="3" t="str">
        <f>"IK-BSV77-HC"</f>
        <v>IK-BSV77-HC</v>
      </c>
      <c r="D326" s="3" t="str">
        <f>"T1-G2"</f>
        <v>T1-G2</v>
      </c>
      <c r="E326" s="6" t="str">
        <f t="shared" si="28"/>
        <v>Default Delivery Agent.</v>
      </c>
      <c r="F326" s="6" t="str">
        <f t="shared" si="32"/>
        <v>02. Montgomery's</v>
      </c>
    </row>
    <row r="327" spans="1:6" x14ac:dyDescent="0.25">
      <c r="A327" t="s">
        <v>21</v>
      </c>
      <c r="B327" s="1" t="str">
        <f>"""Nav"",""Pentland LIVE"",""27"",""1"",""IK-CAP172"""</f>
        <v>"Nav","Pentland LIVE","27","1","IK-CAP172"</v>
      </c>
      <c r="C327" s="3" t="str">
        <f>"IK-CAP172"</f>
        <v>IK-CAP172</v>
      </c>
      <c r="D327" s="3" t="str">
        <f t="shared" ref="D327:D338" si="33">"T1-G3"</f>
        <v>T1-G3</v>
      </c>
      <c r="E327" s="6" t="str">
        <f t="shared" si="28"/>
        <v>Default Delivery Agent.</v>
      </c>
      <c r="F327" s="6" t="str">
        <f t="shared" ref="F327:F338" si="34">"01. Hadfields"</f>
        <v>01. Hadfields</v>
      </c>
    </row>
    <row r="328" spans="1:6" x14ac:dyDescent="0.25">
      <c r="A328" t="s">
        <v>21</v>
      </c>
      <c r="B328" s="1" t="str">
        <f>"""Nav"",""Pentland LIVE"",""27"",""1"",""IK-CAP172CR"""</f>
        <v>"Nav","Pentland LIVE","27","1","IK-CAP172CR"</v>
      </c>
      <c r="C328" s="3" t="str">
        <f>"IK-CAP172CR"</f>
        <v>IK-CAP172CR</v>
      </c>
      <c r="D328" s="3" t="str">
        <f t="shared" si="33"/>
        <v>T1-G3</v>
      </c>
      <c r="E328" s="6" t="str">
        <f t="shared" si="28"/>
        <v>Default Delivery Agent.</v>
      </c>
      <c r="F328" s="6" t="str">
        <f t="shared" si="34"/>
        <v>01. Hadfields</v>
      </c>
    </row>
    <row r="329" spans="1:6" x14ac:dyDescent="0.25">
      <c r="A329" t="s">
        <v>21</v>
      </c>
      <c r="B329" s="1" t="str">
        <f>"""Nav"",""Pentland LIVE"",""27"",""1"",""IK-CAP172SL"""</f>
        <v>"Nav","Pentland LIVE","27","1","IK-CAP172SL"</v>
      </c>
      <c r="C329" s="3" t="str">
        <f>"IK-CAP172SL"</f>
        <v>IK-CAP172SL</v>
      </c>
      <c r="D329" s="3" t="str">
        <f t="shared" si="33"/>
        <v>T1-G3</v>
      </c>
      <c r="E329" s="6" t="str">
        <f t="shared" si="28"/>
        <v>Default Delivery Agent.</v>
      </c>
      <c r="F329" s="6" t="str">
        <f t="shared" si="34"/>
        <v>01. Hadfields</v>
      </c>
    </row>
    <row r="330" spans="1:6" x14ac:dyDescent="0.25">
      <c r="A330" t="s">
        <v>21</v>
      </c>
      <c r="B330" s="1" t="str">
        <f>"""Nav"",""Pentland LIVE"",""27"",""1"",""IK-CBP172"""</f>
        <v>"Nav","Pentland LIVE","27","1","IK-CBP172"</v>
      </c>
      <c r="C330" s="3" t="str">
        <f>"IK-CBP172"</f>
        <v>IK-CBP172</v>
      </c>
      <c r="D330" s="3" t="str">
        <f t="shared" si="33"/>
        <v>T1-G3</v>
      </c>
      <c r="E330" s="6" t="str">
        <f t="shared" ref="E330:E393" si="35">"Default Delivery Agent."</f>
        <v>Default Delivery Agent.</v>
      </c>
      <c r="F330" s="6" t="str">
        <f t="shared" si="34"/>
        <v>01. Hadfields</v>
      </c>
    </row>
    <row r="331" spans="1:6" x14ac:dyDescent="0.25">
      <c r="A331" t="s">
        <v>21</v>
      </c>
      <c r="B331" s="1" t="str">
        <f>"""Nav"",""Pentland LIVE"",""27"",""1"",""IK-CBP172CR"""</f>
        <v>"Nav","Pentland LIVE","27","1","IK-CBP172CR"</v>
      </c>
      <c r="C331" s="3" t="str">
        <f>"IK-CBP172CR"</f>
        <v>IK-CBP172CR</v>
      </c>
      <c r="D331" s="3" t="str">
        <f t="shared" si="33"/>
        <v>T1-G3</v>
      </c>
      <c r="E331" s="6" t="str">
        <f t="shared" si="35"/>
        <v>Default Delivery Agent.</v>
      </c>
      <c r="F331" s="6" t="str">
        <f t="shared" si="34"/>
        <v>01. Hadfields</v>
      </c>
    </row>
    <row r="332" spans="1:6" x14ac:dyDescent="0.25">
      <c r="A332" t="s">
        <v>21</v>
      </c>
      <c r="B332" s="1" t="str">
        <f>"""Nav"",""Pentland LIVE"",""27"",""1"",""IK-CBP172SL"""</f>
        <v>"Nav","Pentland LIVE","27","1","IK-CBP172SL"</v>
      </c>
      <c r="C332" s="3" t="str">
        <f>"IK-CBP172SL"</f>
        <v>IK-CBP172SL</v>
      </c>
      <c r="D332" s="3" t="str">
        <f t="shared" si="33"/>
        <v>T1-G3</v>
      </c>
      <c r="E332" s="6" t="str">
        <f t="shared" si="35"/>
        <v>Default Delivery Agent.</v>
      </c>
      <c r="F332" s="6" t="str">
        <f t="shared" si="34"/>
        <v>01. Hadfields</v>
      </c>
    </row>
    <row r="333" spans="1:6" x14ac:dyDescent="0.25">
      <c r="A333" t="s">
        <v>21</v>
      </c>
      <c r="B333" s="1" t="str">
        <f>"""Nav"",""Pentland LIVE"",""27"",""1"",""IK-CEP2144"""</f>
        <v>"Nav","Pentland LIVE","27","1","IK-CEP2144"</v>
      </c>
      <c r="C333" s="3" t="str">
        <f>"IK-CEP2144"</f>
        <v>IK-CEP2144</v>
      </c>
      <c r="D333" s="3" t="str">
        <f t="shared" si="33"/>
        <v>T1-G3</v>
      </c>
      <c r="E333" s="6" t="str">
        <f t="shared" si="35"/>
        <v>Default Delivery Agent.</v>
      </c>
      <c r="F333" s="6" t="str">
        <f t="shared" si="34"/>
        <v>01. Hadfields</v>
      </c>
    </row>
    <row r="334" spans="1:6" x14ac:dyDescent="0.25">
      <c r="A334" t="s">
        <v>21</v>
      </c>
      <c r="B334" s="1" t="str">
        <f>"""Nav"",""Pentland LIVE"",""27"",""1"",""IK-CEP2144CR"""</f>
        <v>"Nav","Pentland LIVE","27","1","IK-CEP2144CR"</v>
      </c>
      <c r="C334" s="3" t="str">
        <f>"IK-CEP2144CR"</f>
        <v>IK-CEP2144CR</v>
      </c>
      <c r="D334" s="3" t="str">
        <f t="shared" si="33"/>
        <v>T1-G3</v>
      </c>
      <c r="E334" s="6" t="str">
        <f t="shared" si="35"/>
        <v>Default Delivery Agent.</v>
      </c>
      <c r="F334" s="6" t="str">
        <f t="shared" si="34"/>
        <v>01. Hadfields</v>
      </c>
    </row>
    <row r="335" spans="1:6" x14ac:dyDescent="0.25">
      <c r="A335" t="s">
        <v>21</v>
      </c>
      <c r="B335" s="1" t="str">
        <f>"""Nav"",""Pentland LIVE"",""27"",""1"",""IK-CEP2144SL"""</f>
        <v>"Nav","Pentland LIVE","27","1","IK-CEP2144SL"</v>
      </c>
      <c r="C335" s="3" t="str">
        <f>"IK-CEP2144SL"</f>
        <v>IK-CEP2144SL</v>
      </c>
      <c r="D335" s="3" t="str">
        <f t="shared" si="33"/>
        <v>T1-G3</v>
      </c>
      <c r="E335" s="6" t="str">
        <f t="shared" si="35"/>
        <v>Default Delivery Agent.</v>
      </c>
      <c r="F335" s="6" t="str">
        <f t="shared" si="34"/>
        <v>01. Hadfields</v>
      </c>
    </row>
    <row r="336" spans="1:6" x14ac:dyDescent="0.25">
      <c r="A336" t="s">
        <v>21</v>
      </c>
      <c r="B336" s="1" t="str">
        <f>"""Nav"",""Pentland LIVE"",""27"",""1"",""IK-CFP2144"""</f>
        <v>"Nav","Pentland LIVE","27","1","IK-CFP2144"</v>
      </c>
      <c r="C336" s="3" t="str">
        <f>"IK-CFP2144"</f>
        <v>IK-CFP2144</v>
      </c>
      <c r="D336" s="3" t="str">
        <f t="shared" si="33"/>
        <v>T1-G3</v>
      </c>
      <c r="E336" s="6" t="str">
        <f t="shared" si="35"/>
        <v>Default Delivery Agent.</v>
      </c>
      <c r="F336" s="6" t="str">
        <f t="shared" si="34"/>
        <v>01. Hadfields</v>
      </c>
    </row>
    <row r="337" spans="1:6" x14ac:dyDescent="0.25">
      <c r="A337" t="s">
        <v>21</v>
      </c>
      <c r="B337" s="1" t="str">
        <f>"""Nav"",""Pentland LIVE"",""27"",""1"",""IK-CFP2144CR"""</f>
        <v>"Nav","Pentland LIVE","27","1","IK-CFP2144CR"</v>
      </c>
      <c r="C337" s="3" t="str">
        <f>"IK-CFP2144CR"</f>
        <v>IK-CFP2144CR</v>
      </c>
      <c r="D337" s="3" t="str">
        <f t="shared" si="33"/>
        <v>T1-G3</v>
      </c>
      <c r="E337" s="6" t="str">
        <f t="shared" si="35"/>
        <v>Default Delivery Agent.</v>
      </c>
      <c r="F337" s="6" t="str">
        <f t="shared" si="34"/>
        <v>01. Hadfields</v>
      </c>
    </row>
    <row r="338" spans="1:6" x14ac:dyDescent="0.25">
      <c r="A338" t="s">
        <v>21</v>
      </c>
      <c r="B338" s="1" t="str">
        <f>"""Nav"",""Pentland LIVE"",""27"",""1"",""IK-CFP2144SL"""</f>
        <v>"Nav","Pentland LIVE","27","1","IK-CFP2144SL"</v>
      </c>
      <c r="C338" s="3" t="str">
        <f>"IK-CFP2144SL"</f>
        <v>IK-CFP2144SL</v>
      </c>
      <c r="D338" s="3" t="str">
        <f t="shared" si="33"/>
        <v>T1-G3</v>
      </c>
      <c r="E338" s="6" t="str">
        <f t="shared" si="35"/>
        <v>Default Delivery Agent.</v>
      </c>
      <c r="F338" s="6" t="str">
        <f t="shared" si="34"/>
        <v>01. Hadfields</v>
      </c>
    </row>
    <row r="339" spans="1:6" x14ac:dyDescent="0.25">
      <c r="A339" t="s">
        <v>21</v>
      </c>
      <c r="B339" s="1" t="str">
        <f>"""Nav"",""Pentland LIVE"",""27"",""1"",""IK-PN2222-HC"""</f>
        <v>"Nav","Pentland LIVE","27","1","IK-PN2222-HC"</v>
      </c>
      <c r="C339" s="3" t="str">
        <f>"IK-PN2222-HC"</f>
        <v>IK-PN2222-HC</v>
      </c>
      <c r="D339" s="3" t="str">
        <f>"T1-G4"</f>
        <v>T1-G4</v>
      </c>
      <c r="E339" s="6" t="str">
        <f t="shared" si="35"/>
        <v>Default Delivery Agent.</v>
      </c>
      <c r="F339" s="6" t="str">
        <f>"02. Montgomery's"</f>
        <v>02. Montgomery's</v>
      </c>
    </row>
    <row r="340" spans="1:6" x14ac:dyDescent="0.25">
      <c r="A340" t="s">
        <v>21</v>
      </c>
      <c r="B340" s="1" t="str">
        <f>"""Nav"",""Pentland LIVE"",""27"",""1"",""IK-PN2229-HC"""</f>
        <v>"Nav","Pentland LIVE","27","1","IK-PN2229-HC"</v>
      </c>
      <c r="C340" s="3" t="str">
        <f>"IK-PN2229-HC"</f>
        <v>IK-PN2229-HC</v>
      </c>
      <c r="D340" s="3" t="str">
        <f>"T1-G4"</f>
        <v>T1-G4</v>
      </c>
      <c r="E340" s="6" t="str">
        <f t="shared" si="35"/>
        <v>Default Delivery Agent.</v>
      </c>
      <c r="F340" s="6" t="str">
        <f>"02. Montgomery's"</f>
        <v>02. Montgomery's</v>
      </c>
    </row>
    <row r="341" spans="1:6" x14ac:dyDescent="0.25">
      <c r="A341" t="s">
        <v>21</v>
      </c>
      <c r="B341" s="1" t="str">
        <f>"""Nav"",""Pentland LIVE"",""27"",""1"",""IK-PN222-HC"""</f>
        <v>"Nav","Pentland LIVE","27","1","IK-PN222-HC"</v>
      </c>
      <c r="C341" s="3" t="str">
        <f>"IK-PN222-HC"</f>
        <v>IK-PN222-HC</v>
      </c>
      <c r="D341" s="3" t="str">
        <f>"T1-G3"</f>
        <v>T1-G3</v>
      </c>
      <c r="E341" s="6" t="str">
        <f t="shared" si="35"/>
        <v>Default Delivery Agent.</v>
      </c>
      <c r="F341" s="6" t="str">
        <f>"02. Montgomery's"</f>
        <v>02. Montgomery's</v>
      </c>
    </row>
    <row r="342" spans="1:6" x14ac:dyDescent="0.25">
      <c r="A342" t="s">
        <v>21</v>
      </c>
      <c r="B342" s="1" t="str">
        <f>"""Nav"",""Pentland LIVE"",""27"",""1"",""IK-PN229-HC"""</f>
        <v>"Nav","Pentland LIVE","27","1","IK-PN229-HC"</v>
      </c>
      <c r="C342" s="3" t="str">
        <f>"IK-PN229-HC"</f>
        <v>IK-PN229-HC</v>
      </c>
      <c r="D342" s="3" t="str">
        <f>"T1-G3"</f>
        <v>T1-G3</v>
      </c>
      <c r="E342" s="6" t="str">
        <f t="shared" si="35"/>
        <v>Default Delivery Agent.</v>
      </c>
      <c r="F342" s="6" t="str">
        <f>"02. Montgomery's"</f>
        <v>02. Montgomery's</v>
      </c>
    </row>
    <row r="343" spans="1:6" x14ac:dyDescent="0.25">
      <c r="A343" t="s">
        <v>21</v>
      </c>
      <c r="B343" s="1" t="str">
        <f>"""Nav"",""Pentland LIVE"",""27"",""1"",""IK-PN22-HC"""</f>
        <v>"Nav","Pentland LIVE","27","1","IK-PN22-HC"</v>
      </c>
      <c r="C343" s="3" t="str">
        <f>"IK-PN22-HC"</f>
        <v>IK-PN22-HC</v>
      </c>
      <c r="D343" s="3" t="str">
        <f>"T1-G2"</f>
        <v>T1-G2</v>
      </c>
      <c r="E343" s="6" t="str">
        <f t="shared" si="35"/>
        <v>Default Delivery Agent.</v>
      </c>
      <c r="F343" s="6" t="str">
        <f>"02. Montgomery's"</f>
        <v>02. Montgomery's</v>
      </c>
    </row>
    <row r="344" spans="1:6" x14ac:dyDescent="0.25">
      <c r="A344" t="s">
        <v>21</v>
      </c>
      <c r="B344" s="1" t="str">
        <f>"""Nav"",""Pentland LIVE"",""27"",""1"",""IK-PN232-HC"""</f>
        <v>"Nav","Pentland LIVE","27","1","IK-PN232-HC"</v>
      </c>
      <c r="C344" s="3" t="str">
        <f>"IK-PN232-HC"</f>
        <v>IK-PN232-HC</v>
      </c>
      <c r="D344" s="3" t="str">
        <f>"T1-G3"</f>
        <v>T1-G3</v>
      </c>
      <c r="E344" s="6" t="str">
        <f t="shared" si="35"/>
        <v>Default Delivery Agent.</v>
      </c>
      <c r="F344" s="6" t="str">
        <f>"01. Hadfields"</f>
        <v>01. Hadfields</v>
      </c>
    </row>
    <row r="345" spans="1:6" x14ac:dyDescent="0.25">
      <c r="A345" t="s">
        <v>21</v>
      </c>
      <c r="B345" s="1" t="str">
        <f>"""Nav"",""Pentland LIVE"",""27"",""1"",""IK-PN29-HC"""</f>
        <v>"Nav","Pentland LIVE","27","1","IK-PN29-HC"</v>
      </c>
      <c r="C345" s="3" t="str">
        <f>"IK-PN29-HC"</f>
        <v>IK-PN29-HC</v>
      </c>
      <c r="D345" s="3" t="str">
        <f>"T1-G2"</f>
        <v>T1-G2</v>
      </c>
      <c r="E345" s="6" t="str">
        <f t="shared" si="35"/>
        <v>Default Delivery Agent.</v>
      </c>
      <c r="F345" s="6" t="str">
        <f>"02. Montgomery's"</f>
        <v>02. Montgomery's</v>
      </c>
    </row>
    <row r="346" spans="1:6" x14ac:dyDescent="0.25">
      <c r="A346" t="s">
        <v>21</v>
      </c>
      <c r="B346" s="1" t="str">
        <f>"""Nav"",""Pentland LIVE"",""27"",""1"",""IK-PN329-HC"""</f>
        <v>"Nav","Pentland LIVE","27","1","IK-PN329-HC"</v>
      </c>
      <c r="C346" s="3" t="str">
        <f>"IK-PN329-HC"</f>
        <v>IK-PN329-HC</v>
      </c>
      <c r="D346" s="3" t="str">
        <f>"T1-G3"</f>
        <v>T1-G3</v>
      </c>
      <c r="E346" s="6" t="str">
        <f t="shared" si="35"/>
        <v>Default Delivery Agent.</v>
      </c>
      <c r="F346" s="6" t="str">
        <f>"01. Hadfields"</f>
        <v>01. Hadfields</v>
      </c>
    </row>
    <row r="347" spans="1:6" x14ac:dyDescent="0.25">
      <c r="A347" t="s">
        <v>21</v>
      </c>
      <c r="B347" s="1" t="str">
        <f>"""Nav"",""Pentland LIVE"",""27"",""1"",""IK-PN3333-HC"""</f>
        <v>"Nav","Pentland LIVE","27","1","IK-PN3333-HC"</v>
      </c>
      <c r="C347" s="3" t="str">
        <f>"IK-PN3333-HC"</f>
        <v>IK-PN3333-HC</v>
      </c>
      <c r="D347" s="3" t="str">
        <f>"T1-G4"</f>
        <v>T1-G4</v>
      </c>
      <c r="E347" s="6" t="str">
        <f t="shared" si="35"/>
        <v>Default Delivery Agent.</v>
      </c>
      <c r="F347" s="6" t="str">
        <f>"02. Montgomery's"</f>
        <v>02. Montgomery's</v>
      </c>
    </row>
    <row r="348" spans="1:6" x14ac:dyDescent="0.25">
      <c r="A348" t="s">
        <v>21</v>
      </c>
      <c r="B348" s="1" t="str">
        <f>"""Nav"",""Pentland LIVE"",""27"",""1"",""IK-PN333-HC"""</f>
        <v>"Nav","Pentland LIVE","27","1","IK-PN333-HC"</v>
      </c>
      <c r="C348" s="3" t="str">
        <f>"IK-PN333-HC"</f>
        <v>IK-PN333-HC</v>
      </c>
      <c r="D348" s="3" t="str">
        <f>"T1-G3"</f>
        <v>T1-G3</v>
      </c>
      <c r="E348" s="6" t="str">
        <f t="shared" si="35"/>
        <v>Default Delivery Agent.</v>
      </c>
      <c r="F348" s="6" t="str">
        <f>"02. Montgomery's"</f>
        <v>02. Montgomery's</v>
      </c>
    </row>
    <row r="349" spans="1:6" x14ac:dyDescent="0.25">
      <c r="A349" t="s">
        <v>21</v>
      </c>
      <c r="B349" s="1" t="str">
        <f>"""Nav"",""Pentland LIVE"",""27"",""1"",""IK-PN992-HC"""</f>
        <v>"Nav","Pentland LIVE","27","1","IK-PN992-HC"</v>
      </c>
      <c r="C349" s="3" t="str">
        <f>"IK-PN992-HC"</f>
        <v>IK-PN992-HC</v>
      </c>
      <c r="D349" s="3" t="str">
        <f>"T1-G3"</f>
        <v>T1-G3</v>
      </c>
      <c r="E349" s="6" t="str">
        <f t="shared" si="35"/>
        <v>Default Delivery Agent.</v>
      </c>
      <c r="F349" s="6" t="e">
        <v>#VALUE!</v>
      </c>
    </row>
    <row r="350" spans="1:6" x14ac:dyDescent="0.25">
      <c r="A350" t="s">
        <v>21</v>
      </c>
      <c r="B350" s="1" t="str">
        <f>"""Nav"",""Pentland LIVE"",""27"",""1"",""IK-PN9999CR-HC"""</f>
        <v>"Nav","Pentland LIVE","27","1","IK-PN9999CR-HC"</v>
      </c>
      <c r="C350" s="3" t="str">
        <f>"IK-PN9999CR-HC"</f>
        <v>IK-PN9999CR-HC</v>
      </c>
      <c r="D350" s="3" t="str">
        <f>"T1-G4"</f>
        <v>T1-G4</v>
      </c>
      <c r="E350" s="6" t="str">
        <f t="shared" si="35"/>
        <v>Default Delivery Agent.</v>
      </c>
      <c r="F350" s="6" t="str">
        <f>"01. Hadfields"</f>
        <v>01. Hadfields</v>
      </c>
    </row>
    <row r="351" spans="1:6" x14ac:dyDescent="0.25">
      <c r="A351" t="s">
        <v>21</v>
      </c>
      <c r="B351" s="1" t="str">
        <f>"""Nav"",""Pentland LIVE"",""27"",""1"",""IK-PN9999-HC"""</f>
        <v>"Nav","Pentland LIVE","27","1","IK-PN9999-HC"</v>
      </c>
      <c r="C351" s="3" t="str">
        <f>"IK-PN9999-HC"</f>
        <v>IK-PN9999-HC</v>
      </c>
      <c r="D351" s="3" t="str">
        <f>"T1-G4"</f>
        <v>T1-G4</v>
      </c>
      <c r="E351" s="6" t="str">
        <f t="shared" si="35"/>
        <v>Default Delivery Agent.</v>
      </c>
      <c r="F351" s="6" t="str">
        <f>"02. Montgomery's"</f>
        <v>02. Montgomery's</v>
      </c>
    </row>
    <row r="352" spans="1:6" x14ac:dyDescent="0.25">
      <c r="A352" t="s">
        <v>21</v>
      </c>
      <c r="B352" s="1" t="str">
        <f>"""Nav"",""Pentland LIVE"",""27"",""1"",""IK-PN999CR-HC"""</f>
        <v>"Nav","Pentland LIVE","27","1","IK-PN999CR-HC"</v>
      </c>
      <c r="C352" s="3" t="str">
        <f>"IK-PN999CR-HC"</f>
        <v>IK-PN999CR-HC</v>
      </c>
      <c r="D352" s="3" t="str">
        <f>"T1-G3"</f>
        <v>T1-G3</v>
      </c>
      <c r="E352" s="6" t="str">
        <f t="shared" si="35"/>
        <v>Default Delivery Agent.</v>
      </c>
      <c r="F352" s="6" t="str">
        <f>"01. Hadfields"</f>
        <v>01. Hadfields</v>
      </c>
    </row>
    <row r="353" spans="1:6" x14ac:dyDescent="0.25">
      <c r="A353" t="s">
        <v>21</v>
      </c>
      <c r="B353" s="1" t="str">
        <f>"""Nav"",""Pentland LIVE"",""27"",""1"",""IK-PN999-HC"""</f>
        <v>"Nav","Pentland LIVE","27","1","IK-PN999-HC"</v>
      </c>
      <c r="C353" s="3" t="str">
        <f>"IK-PN999-HC"</f>
        <v>IK-PN999-HC</v>
      </c>
      <c r="D353" s="3" t="str">
        <f>"T1-G3"</f>
        <v>T1-G3</v>
      </c>
      <c r="E353" s="6" t="str">
        <f t="shared" si="35"/>
        <v>Default Delivery Agent.</v>
      </c>
      <c r="F353" s="6" t="str">
        <f>"02. Montgomery's"</f>
        <v>02. Montgomery's</v>
      </c>
    </row>
    <row r="354" spans="1:6" x14ac:dyDescent="0.25">
      <c r="A354" t="s">
        <v>21</v>
      </c>
      <c r="B354" s="1" t="str">
        <f>"""Nav"",""Pentland LIVE"",""27"",""1"",""IK-PN99CR-HC"""</f>
        <v>"Nav","Pentland LIVE","27","1","IK-PN99CR-HC"</v>
      </c>
      <c r="C354" s="3" t="str">
        <f>"IK-PN99CR-HC"</f>
        <v>IK-PN99CR-HC</v>
      </c>
      <c r="D354" s="3" t="str">
        <f>"T1-G2"</f>
        <v>T1-G2</v>
      </c>
      <c r="E354" s="6" t="str">
        <f t="shared" si="35"/>
        <v>Default Delivery Agent.</v>
      </c>
      <c r="F354" s="6" t="str">
        <f>"01. Hadfields"</f>
        <v>01. Hadfields</v>
      </c>
    </row>
    <row r="355" spans="1:6" x14ac:dyDescent="0.25">
      <c r="A355" t="s">
        <v>21</v>
      </c>
      <c r="B355" s="1" t="str">
        <f>"""Nav"",""Pentland LIVE"",""27"",""1"",""IK-PN99-HC"""</f>
        <v>"Nav","Pentland LIVE","27","1","IK-PN99-HC"</v>
      </c>
      <c r="C355" s="3" t="str">
        <f>"IK-PN99-HC"</f>
        <v>IK-PN99-HC</v>
      </c>
      <c r="D355" s="3" t="str">
        <f>"T1-G2"</f>
        <v>T1-G2</v>
      </c>
      <c r="E355" s="6" t="str">
        <f t="shared" si="35"/>
        <v>Default Delivery Agent.</v>
      </c>
      <c r="F355" s="6" t="str">
        <f t="shared" ref="F355:F360" si="36">"02. Montgomery's"</f>
        <v>02. Montgomery's</v>
      </c>
    </row>
    <row r="356" spans="1:6" x14ac:dyDescent="0.25">
      <c r="A356" t="s">
        <v>21</v>
      </c>
      <c r="B356" s="1" t="str">
        <f>"""Nav"",""Pentland LIVE"",""27"",""1"",""IK-PWN3333-HC"""</f>
        <v>"Nav","Pentland LIVE","27","1","IK-PWN3333-HC"</v>
      </c>
      <c r="C356" s="3" t="str">
        <f>"IK-PWN3333-HC"</f>
        <v>IK-PWN3333-HC</v>
      </c>
      <c r="D356" s="3" t="str">
        <f>"T1-G4"</f>
        <v>T1-G4</v>
      </c>
      <c r="E356" s="6" t="str">
        <f t="shared" si="35"/>
        <v>Default Delivery Agent.</v>
      </c>
      <c r="F356" s="6" t="str">
        <f t="shared" si="36"/>
        <v>02. Montgomery's</v>
      </c>
    </row>
    <row r="357" spans="1:6" x14ac:dyDescent="0.25">
      <c r="A357" t="s">
        <v>21</v>
      </c>
      <c r="B357" s="1" t="str">
        <f>"""Nav"",""Pentland LIVE"",""27"",""1"",""IK-PWN333-HC"""</f>
        <v>"Nav","Pentland LIVE","27","1","IK-PWN333-HC"</v>
      </c>
      <c r="C357" s="3" t="str">
        <f>"IK-PWN333-HC"</f>
        <v>IK-PWN333-HC</v>
      </c>
      <c r="D357" s="3" t="str">
        <f>"T1-G3"</f>
        <v>T1-G3</v>
      </c>
      <c r="E357" s="6" t="str">
        <f t="shared" si="35"/>
        <v>Default Delivery Agent.</v>
      </c>
      <c r="F357" s="6" t="str">
        <f t="shared" si="36"/>
        <v>02. Montgomery's</v>
      </c>
    </row>
    <row r="358" spans="1:6" x14ac:dyDescent="0.25">
      <c r="A358" t="s">
        <v>21</v>
      </c>
      <c r="B358" s="1" t="str">
        <f>"""Nav"",""Pentland LIVE"",""27"",""1"",""IK-SL9999-HC"""</f>
        <v>"Nav","Pentland LIVE","27","1","IK-SL9999-HC"</v>
      </c>
      <c r="C358" s="3" t="str">
        <f>"IK-SL9999-HC"</f>
        <v>IK-SL9999-HC</v>
      </c>
      <c r="D358" s="3" t="str">
        <f>"T1-G4"</f>
        <v>T1-G4</v>
      </c>
      <c r="E358" s="6" t="str">
        <f t="shared" si="35"/>
        <v>Default Delivery Agent.</v>
      </c>
      <c r="F358" s="6" t="str">
        <f t="shared" si="36"/>
        <v>02. Montgomery's</v>
      </c>
    </row>
    <row r="359" spans="1:6" x14ac:dyDescent="0.25">
      <c r="A359" t="s">
        <v>21</v>
      </c>
      <c r="B359" s="1" t="str">
        <f>"""Nav"",""Pentland LIVE"",""27"",""1"",""IK-SL999-HC"""</f>
        <v>"Nav","Pentland LIVE","27","1","IK-SL999-HC"</v>
      </c>
      <c r="C359" s="3" t="str">
        <f>"IK-SL999-HC"</f>
        <v>IK-SL999-HC</v>
      </c>
      <c r="D359" s="3" t="str">
        <f>"T1-G3"</f>
        <v>T1-G3</v>
      </c>
      <c r="E359" s="6" t="str">
        <f t="shared" si="35"/>
        <v>Default Delivery Agent.</v>
      </c>
      <c r="F359" s="6" t="str">
        <f t="shared" si="36"/>
        <v>02. Montgomery's</v>
      </c>
    </row>
    <row r="360" spans="1:6" x14ac:dyDescent="0.25">
      <c r="A360" t="s">
        <v>21</v>
      </c>
      <c r="B360" s="1" t="str">
        <f>"""Nav"",""Pentland LIVE"",""27"",""1"",""IK-SL99-HC"""</f>
        <v>"Nav","Pentland LIVE","27","1","IK-SL99-HC"</v>
      </c>
      <c r="C360" s="3" t="str">
        <f>"IK-SL99-HC"</f>
        <v>IK-SL99-HC</v>
      </c>
      <c r="D360" s="3" t="str">
        <f>"T1-G2"</f>
        <v>T1-G2</v>
      </c>
      <c r="E360" s="6" t="str">
        <f t="shared" si="35"/>
        <v>Default Delivery Agent.</v>
      </c>
      <c r="F360" s="6" t="str">
        <f t="shared" si="36"/>
        <v>02. Montgomery's</v>
      </c>
    </row>
    <row r="361" spans="1:6" x14ac:dyDescent="0.25">
      <c r="A361" t="s">
        <v>21</v>
      </c>
      <c r="B361" s="1" t="str">
        <f>"""Nav"",""Pentland LIVE"",""27"",""1"",""IK-ZNF999-HC"""</f>
        <v>"Nav","Pentland LIVE","27","1","IK-ZNF999-HC"</v>
      </c>
      <c r="C361" s="3" t="str">
        <f>"IK-ZNF999-HC"</f>
        <v>IK-ZNF999-HC</v>
      </c>
      <c r="D361" s="3" t="str">
        <f>"T1-G3"</f>
        <v>T1-G3</v>
      </c>
      <c r="E361" s="6" t="str">
        <f t="shared" si="35"/>
        <v>Default Delivery Agent.</v>
      </c>
      <c r="F361" s="6" t="e">
        <v>#VALUE!</v>
      </c>
    </row>
    <row r="362" spans="1:6" x14ac:dyDescent="0.25">
      <c r="A362" t="s">
        <v>21</v>
      </c>
      <c r="B362" s="1" t="str">
        <f>"""Nav"",""Pentland LIVE"",""27"",""1"",""IK-ZNF99-HC"""</f>
        <v>"Nav","Pentland LIVE","27","1","IK-ZNF99-HC"</v>
      </c>
      <c r="C362" s="3" t="str">
        <f>"IK-ZNF99-HC"</f>
        <v>IK-ZNF99-HC</v>
      </c>
      <c r="D362" s="3" t="str">
        <f>"T1-G2"</f>
        <v>T1-G2</v>
      </c>
      <c r="E362" s="6" t="str">
        <f t="shared" si="35"/>
        <v>Default Delivery Agent.</v>
      </c>
      <c r="F362" s="6" t="e">
        <v>#VALUE!</v>
      </c>
    </row>
    <row r="363" spans="1:6" x14ac:dyDescent="0.25">
      <c r="A363" t="s">
        <v>21</v>
      </c>
      <c r="B363" s="1" t="str">
        <f>"""Nav"",""Pentland LIVE"",""27"",""1"",""IK-ZNV999-HC"""</f>
        <v>"Nav","Pentland LIVE","27","1","IK-ZNV999-HC"</v>
      </c>
      <c r="C363" s="3" t="str">
        <f>"IK-ZNV999-HC"</f>
        <v>IK-ZNV999-HC</v>
      </c>
      <c r="D363" s="3" t="str">
        <f>"T1-G3"</f>
        <v>T1-G3</v>
      </c>
      <c r="E363" s="6" t="str">
        <f t="shared" si="35"/>
        <v>Default Delivery Agent.</v>
      </c>
      <c r="F363" s="6" t="str">
        <f>"02. Montgomery's"</f>
        <v>02. Montgomery's</v>
      </c>
    </row>
    <row r="364" spans="1:6" x14ac:dyDescent="0.25">
      <c r="A364" t="s">
        <v>21</v>
      </c>
      <c r="B364" s="1" t="str">
        <f>"""Nav"",""Pentland LIVE"",""27"",""1"",""IK-ZNV99-HC"""</f>
        <v>"Nav","Pentland LIVE","27","1","IK-ZNV99-HC"</v>
      </c>
      <c r="C364" s="3" t="str">
        <f>"IK-ZNV99-HC"</f>
        <v>IK-ZNV99-HC</v>
      </c>
      <c r="D364" s="3" t="str">
        <f>"T1-G2"</f>
        <v>T1-G2</v>
      </c>
      <c r="E364" s="6" t="str">
        <f t="shared" si="35"/>
        <v>Default Delivery Agent.</v>
      </c>
      <c r="F364" s="6" t="str">
        <f>"02. Montgomery's"</f>
        <v>02. Montgomery's</v>
      </c>
    </row>
    <row r="365" spans="1:6" x14ac:dyDescent="0.25">
      <c r="A365" t="s">
        <v>21</v>
      </c>
      <c r="B365" s="1" t="str">
        <f>"""Nav"",""Pentland LIVE"",""27"",""1"",""IK-ZPZP222"""</f>
        <v>"Nav","Pentland LIVE","27","1","IK-ZPZP222"</v>
      </c>
      <c r="C365" s="3" t="str">
        <f>"IK-ZPZP222"</f>
        <v>IK-ZPZP222</v>
      </c>
      <c r="D365" s="3" t="str">
        <f>"T1-G3"</f>
        <v>T1-G3</v>
      </c>
      <c r="E365" s="6" t="str">
        <f t="shared" si="35"/>
        <v>Default Delivery Agent.</v>
      </c>
      <c r="F365" s="6" t="e">
        <v>#VALUE!</v>
      </c>
    </row>
    <row r="366" spans="1:6" x14ac:dyDescent="0.25">
      <c r="A366" t="s">
        <v>21</v>
      </c>
      <c r="B366" s="1" t="str">
        <f>"""Nav"",""Pentland LIVE"",""27"",""1"",""IK-ZPZP99"""</f>
        <v>"Nav","Pentland LIVE","27","1","IK-ZPZP99"</v>
      </c>
      <c r="C366" s="3" t="str">
        <f>"IK-ZPZP99"</f>
        <v>IK-ZPZP99</v>
      </c>
      <c r="D366" s="3" t="str">
        <f>"T1-G2"</f>
        <v>T1-G2</v>
      </c>
      <c r="E366" s="6" t="str">
        <f t="shared" si="35"/>
        <v>Default Delivery Agent.</v>
      </c>
      <c r="F366" s="6" t="str">
        <f>"02. Montgomery's"</f>
        <v>02. Montgomery's</v>
      </c>
    </row>
    <row r="367" spans="1:6" x14ac:dyDescent="0.25">
      <c r="A367" t="s">
        <v>21</v>
      </c>
      <c r="B367" s="1" t="str">
        <f>"""Nav"",""Pentland LIVE"",""27"",""1"",""IK-ZPZP999"""</f>
        <v>"Nav","Pentland LIVE","27","1","IK-ZPZP999"</v>
      </c>
      <c r="C367" s="3" t="str">
        <f>"IK-ZPZP999"</f>
        <v>IK-ZPZP999</v>
      </c>
      <c r="D367" s="3" t="str">
        <f>"T1-G3"</f>
        <v>T1-G3</v>
      </c>
      <c r="E367" s="6" t="str">
        <f t="shared" si="35"/>
        <v>Default Delivery Agent.</v>
      </c>
      <c r="F367" s="6" t="str">
        <f>"02. Montgomery's"</f>
        <v>02. Montgomery's</v>
      </c>
    </row>
    <row r="368" spans="1:6" x14ac:dyDescent="0.25">
      <c r="A368" t="s">
        <v>21</v>
      </c>
      <c r="B368" s="1" t="str">
        <f>"""Nav"",""Pentland LIVE"",""27"",""1"",""IK-ZPZP9999"""</f>
        <v>"Nav","Pentland LIVE","27","1","IK-ZPZP9999"</v>
      </c>
      <c r="C368" s="3" t="str">
        <f>"IK-ZPZP9999"</f>
        <v>IK-ZPZP9999</v>
      </c>
      <c r="D368" s="3" t="str">
        <f>"T1-G4"</f>
        <v>T1-G4</v>
      </c>
      <c r="E368" s="6" t="str">
        <f t="shared" si="35"/>
        <v>Default Delivery Agent.</v>
      </c>
      <c r="F368" s="6" t="str">
        <f>"02. Montgomery's"</f>
        <v>02. Montgomery's</v>
      </c>
    </row>
    <row r="369" spans="1:6" x14ac:dyDescent="0.25">
      <c r="A369" t="s">
        <v>21</v>
      </c>
      <c r="B369" s="1" t="str">
        <f>"""Nav"",""Pentland LIVE"",""27"",""1"",""IK-ZQFP99"""</f>
        <v>"Nav","Pentland LIVE","27","1","IK-ZQFP99"</v>
      </c>
      <c r="C369" s="3" t="str">
        <f>"IK-ZQFP99"</f>
        <v>IK-ZQFP99</v>
      </c>
      <c r="D369" s="3" t="str">
        <f>"T1-G2"</f>
        <v>T1-G2</v>
      </c>
      <c r="E369" s="6" t="str">
        <f t="shared" si="35"/>
        <v>Default Delivery Agent.</v>
      </c>
      <c r="F369" s="6" t="str">
        <f>"02. Montgomery's"</f>
        <v>02. Montgomery's</v>
      </c>
    </row>
    <row r="370" spans="1:6" x14ac:dyDescent="0.25">
      <c r="A370" t="s">
        <v>21</v>
      </c>
      <c r="B370" s="1" t="str">
        <f>"""Nav"",""Pentland LIVE"",""27"",""1"",""IK-ZQFP999"""</f>
        <v>"Nav","Pentland LIVE","27","1","IK-ZQFP999"</v>
      </c>
      <c r="C370" s="3" t="str">
        <f>"IK-ZQFP999"</f>
        <v>IK-ZQFP999</v>
      </c>
      <c r="D370" s="3" t="str">
        <f t="shared" ref="D370:D392" si="37">"T1-G3"</f>
        <v>T1-G3</v>
      </c>
      <c r="E370" s="6" t="str">
        <f t="shared" si="35"/>
        <v>Default Delivery Agent.</v>
      </c>
      <c r="F370" s="6" t="str">
        <f>"02. Montgomery's"</f>
        <v>02. Montgomery's</v>
      </c>
    </row>
    <row r="371" spans="1:6" x14ac:dyDescent="0.25">
      <c r="A371" t="s">
        <v>21</v>
      </c>
      <c r="B371" s="1" t="str">
        <f>"""Nav"",""Pentland LIVE"",""27"",""1"",""IK-ZQFP999/80"""</f>
        <v>"Nav","Pentland LIVE","27","1","IK-ZQFP999/80"</v>
      </c>
      <c r="C371" s="3" t="str">
        <f>"IK-ZQFP999/80"</f>
        <v>IK-ZQFP999/80</v>
      </c>
      <c r="D371" s="3" t="str">
        <f t="shared" si="37"/>
        <v>T1-G3</v>
      </c>
      <c r="E371" s="6" t="str">
        <f t="shared" si="35"/>
        <v>Default Delivery Agent.</v>
      </c>
      <c r="F371" s="6" t="e">
        <v>#VALUE!</v>
      </c>
    </row>
    <row r="372" spans="1:6" x14ac:dyDescent="0.25">
      <c r="A372" t="s">
        <v>21</v>
      </c>
      <c r="B372" s="1" t="str">
        <f>"""Nav"",""Pentland LIVE"",""27"",""1"",""IN-AEX1000TF"""</f>
        <v>"Nav","Pentland LIVE","27","1","IN-AEX1000TF"</v>
      </c>
      <c r="C372" s="3" t="str">
        <f>"IN-AEX1000TF"</f>
        <v>IN-AEX1000TF</v>
      </c>
      <c r="D372" s="3" t="str">
        <f t="shared" si="37"/>
        <v>T1-G3</v>
      </c>
      <c r="E372" s="6" t="str">
        <f t="shared" si="35"/>
        <v>Default Delivery Agent.</v>
      </c>
      <c r="F372" s="6" t="str">
        <f t="shared" ref="F372:F402" si="38">"01. Hadfields"</f>
        <v>01. Hadfields</v>
      </c>
    </row>
    <row r="373" spans="1:6" x14ac:dyDescent="0.25">
      <c r="A373" t="s">
        <v>21</v>
      </c>
      <c r="B373" s="1" t="str">
        <f>"""Nav"",""Pentland LIVE"",""27"",""1"",""IN-AEX500TF"""</f>
        <v>"Nav","Pentland LIVE","27","1","IN-AEX500TF"</v>
      </c>
      <c r="C373" s="3" t="str">
        <f>"IN-AEX500TF"</f>
        <v>IN-AEX500TF</v>
      </c>
      <c r="D373" s="3" t="str">
        <f t="shared" si="37"/>
        <v>T1-G3</v>
      </c>
      <c r="E373" s="6" t="str">
        <f t="shared" si="35"/>
        <v>Default Delivery Agent.</v>
      </c>
      <c r="F373" s="6" t="str">
        <f t="shared" si="38"/>
        <v>01. Hadfields</v>
      </c>
    </row>
    <row r="374" spans="1:6" x14ac:dyDescent="0.25">
      <c r="A374" t="s">
        <v>21</v>
      </c>
      <c r="B374" s="1" t="str">
        <f>"""Nav"",""Pentland LIVE"",""27"",""1"",""IN-AGN300CR"""</f>
        <v>"Nav","Pentland LIVE","27","1","IN-AGN300CR"</v>
      </c>
      <c r="C374" s="3" t="str">
        <f>"IN-AGN300CR"</f>
        <v>IN-AGN300CR</v>
      </c>
      <c r="D374" s="3" t="str">
        <f t="shared" si="37"/>
        <v>T1-G3</v>
      </c>
      <c r="E374" s="6" t="str">
        <f t="shared" si="35"/>
        <v>Default Delivery Agent.</v>
      </c>
      <c r="F374" s="6" t="str">
        <f t="shared" si="38"/>
        <v>01. Hadfields</v>
      </c>
    </row>
    <row r="375" spans="1:6" x14ac:dyDescent="0.25">
      <c r="A375" t="s">
        <v>21</v>
      </c>
      <c r="B375" s="1" t="str">
        <f>"""Nav"",""Pentland LIVE"",""27"",""1"",""IN-AGN301"""</f>
        <v>"Nav","Pentland LIVE","27","1","IN-AGN301"</v>
      </c>
      <c r="C375" s="3" t="str">
        <f>"IN-AGN301"</f>
        <v>IN-AGN301</v>
      </c>
      <c r="D375" s="3" t="str">
        <f t="shared" si="37"/>
        <v>T1-G3</v>
      </c>
      <c r="E375" s="6" t="str">
        <f t="shared" si="35"/>
        <v>Default Delivery Agent.</v>
      </c>
      <c r="F375" s="6" t="str">
        <f t="shared" si="38"/>
        <v>01. Hadfields</v>
      </c>
    </row>
    <row r="376" spans="1:6" x14ac:dyDescent="0.25">
      <c r="A376" t="s">
        <v>21</v>
      </c>
      <c r="B376" s="1" t="str">
        <f>"""Nav"",""Pentland LIVE"",""27"",""1"",""IN-AGN301BT"""</f>
        <v>"Nav","Pentland LIVE","27","1","IN-AGN301BT"</v>
      </c>
      <c r="C376" s="3" t="str">
        <f>"IN-AGN301BT"</f>
        <v>IN-AGN301BT</v>
      </c>
      <c r="D376" s="3" t="str">
        <f t="shared" si="37"/>
        <v>T1-G3</v>
      </c>
      <c r="E376" s="6" t="str">
        <f t="shared" si="35"/>
        <v>Default Delivery Agent.</v>
      </c>
      <c r="F376" s="6" t="str">
        <f t="shared" si="38"/>
        <v>01. Hadfields</v>
      </c>
    </row>
    <row r="377" spans="1:6" x14ac:dyDescent="0.25">
      <c r="A377" t="s">
        <v>21</v>
      </c>
      <c r="B377" s="1" t="str">
        <f>"""Nav"",""Pentland LIVE"",""27"",""1"",""IN-AGN600CR"""</f>
        <v>"Nav","Pentland LIVE","27","1","IN-AGN600CR"</v>
      </c>
      <c r="C377" s="3" t="str">
        <f>"IN-AGN600CR"</f>
        <v>IN-AGN600CR</v>
      </c>
      <c r="D377" s="3" t="str">
        <f t="shared" si="37"/>
        <v>T1-G3</v>
      </c>
      <c r="E377" s="6" t="str">
        <f t="shared" si="35"/>
        <v>Default Delivery Agent.</v>
      </c>
      <c r="F377" s="6" t="str">
        <f t="shared" si="38"/>
        <v>01. Hadfields</v>
      </c>
    </row>
    <row r="378" spans="1:6" x14ac:dyDescent="0.25">
      <c r="A378" t="s">
        <v>21</v>
      </c>
      <c r="B378" s="1" t="str">
        <f>"""Nav"",""Pentland LIVE"",""27"",""1"",""IN-AGN602"""</f>
        <v>"Nav","Pentland LIVE","27","1","IN-AGN602"</v>
      </c>
      <c r="C378" s="3" t="str">
        <f>"IN-AGN602"</f>
        <v>IN-AGN602</v>
      </c>
      <c r="D378" s="3" t="str">
        <f t="shared" si="37"/>
        <v>T1-G3</v>
      </c>
      <c r="E378" s="6" t="str">
        <f t="shared" si="35"/>
        <v>Default Delivery Agent.</v>
      </c>
      <c r="F378" s="6" t="str">
        <f t="shared" si="38"/>
        <v>01. Hadfields</v>
      </c>
    </row>
    <row r="379" spans="1:6" x14ac:dyDescent="0.25">
      <c r="A379" t="s">
        <v>21</v>
      </c>
      <c r="B379" s="1" t="str">
        <f>"""Nav"",""Pentland LIVE"",""27"",""1"",""IN-AGN602BT"""</f>
        <v>"Nav","Pentland LIVE","27","1","IN-AGN602BT"</v>
      </c>
      <c r="C379" s="3" t="str">
        <f>"IN-AGN602BT"</f>
        <v>IN-AGN602BT</v>
      </c>
      <c r="D379" s="3" t="str">
        <f t="shared" si="37"/>
        <v>T1-G3</v>
      </c>
      <c r="E379" s="6" t="str">
        <f t="shared" si="35"/>
        <v>Default Delivery Agent.</v>
      </c>
      <c r="F379" s="6" t="str">
        <f t="shared" si="38"/>
        <v>01. Hadfields</v>
      </c>
    </row>
    <row r="380" spans="1:6" x14ac:dyDescent="0.25">
      <c r="A380" t="s">
        <v>21</v>
      </c>
      <c r="B380" s="1" t="str">
        <f>"""Nav"",""Pentland LIVE"",""27"",""1"",""IN-AGN602MIX"""</f>
        <v>"Nav","Pentland LIVE","27","1","IN-AGN602MIX"</v>
      </c>
      <c r="C380" s="3" t="str">
        <f>"IN-AGN602MIX"</f>
        <v>IN-AGN602MIX</v>
      </c>
      <c r="D380" s="3" t="str">
        <f t="shared" si="37"/>
        <v>T1-G3</v>
      </c>
      <c r="E380" s="6" t="str">
        <f t="shared" si="35"/>
        <v>Default Delivery Agent.</v>
      </c>
      <c r="F380" s="6" t="str">
        <f t="shared" si="38"/>
        <v>01. Hadfields</v>
      </c>
    </row>
    <row r="381" spans="1:6" x14ac:dyDescent="0.25">
      <c r="A381" t="s">
        <v>21</v>
      </c>
      <c r="B381" s="1" t="str">
        <f>"""Nav"",""Pentland LIVE"",""27"",""1"",""IN-AN1002BT"""</f>
        <v>"Nav","Pentland LIVE","27","1","IN-AN1002BT"</v>
      </c>
      <c r="C381" s="3" t="str">
        <f>"IN-AN1002BT"</f>
        <v>IN-AN1002BT</v>
      </c>
      <c r="D381" s="3" t="str">
        <f t="shared" si="37"/>
        <v>T1-G3</v>
      </c>
      <c r="E381" s="6" t="str">
        <f t="shared" si="35"/>
        <v>Default Delivery Agent.</v>
      </c>
      <c r="F381" s="6" t="str">
        <f t="shared" si="38"/>
        <v>01. Hadfields</v>
      </c>
    </row>
    <row r="382" spans="1:6" x14ac:dyDescent="0.25">
      <c r="A382" t="s">
        <v>21</v>
      </c>
      <c r="B382" s="1" t="str">
        <f>"""Nav"",""Pentland LIVE"",""27"",""1"",""IN-AN1002BTCR"""</f>
        <v>"Nav","Pentland LIVE","27","1","IN-AN1002BTCR"</v>
      </c>
      <c r="C382" s="3" t="str">
        <f>"IN-AN1002BTCR"</f>
        <v>IN-AN1002BTCR</v>
      </c>
      <c r="D382" s="3" t="str">
        <f t="shared" si="37"/>
        <v>T1-G3</v>
      </c>
      <c r="E382" s="6" t="str">
        <f t="shared" si="35"/>
        <v>Default Delivery Agent.</v>
      </c>
      <c r="F382" s="6" t="str">
        <f t="shared" si="38"/>
        <v>01. Hadfields</v>
      </c>
    </row>
    <row r="383" spans="1:6" x14ac:dyDescent="0.25">
      <c r="A383" t="s">
        <v>21</v>
      </c>
      <c r="B383" s="1" t="str">
        <f>"""Nav"",""Pentland LIVE"",""27"",""1"",""IN-AN1002TF"""</f>
        <v>"Nav","Pentland LIVE","27","1","IN-AN1002TF"</v>
      </c>
      <c r="C383" s="3" t="str">
        <f>"IN-AN1002TF"</f>
        <v>IN-AN1002TF</v>
      </c>
      <c r="D383" s="3" t="str">
        <f t="shared" si="37"/>
        <v>T1-G3</v>
      </c>
      <c r="E383" s="6" t="str">
        <f t="shared" si="35"/>
        <v>Default Delivery Agent.</v>
      </c>
      <c r="F383" s="6" t="str">
        <f t="shared" si="38"/>
        <v>01. Hadfields</v>
      </c>
    </row>
    <row r="384" spans="1:6" x14ac:dyDescent="0.25">
      <c r="A384" t="s">
        <v>21</v>
      </c>
      <c r="B384" s="1" t="str">
        <f>"""Nav"",""Pentland LIVE"",""27"",""1"",""IN-AN501BT"""</f>
        <v>"Nav","Pentland LIVE","27","1","IN-AN501BT"</v>
      </c>
      <c r="C384" s="3" t="str">
        <f>"IN-AN501BT"</f>
        <v>IN-AN501BT</v>
      </c>
      <c r="D384" s="3" t="str">
        <f t="shared" si="37"/>
        <v>T1-G3</v>
      </c>
      <c r="E384" s="6" t="str">
        <f t="shared" si="35"/>
        <v>Default Delivery Agent.</v>
      </c>
      <c r="F384" s="6" t="str">
        <f t="shared" si="38"/>
        <v>01. Hadfields</v>
      </c>
    </row>
    <row r="385" spans="1:6" x14ac:dyDescent="0.25">
      <c r="A385" t="s">
        <v>21</v>
      </c>
      <c r="B385" s="1" t="str">
        <f>"""Nav"",""Pentland LIVE"",""27"",""1"",""IN-AN501BTCR"""</f>
        <v>"Nav","Pentland LIVE","27","1","IN-AN501BTCR"</v>
      </c>
      <c r="C385" s="3" t="str">
        <f>"IN-AN501BTCR"</f>
        <v>IN-AN501BTCR</v>
      </c>
      <c r="D385" s="3" t="str">
        <f t="shared" si="37"/>
        <v>T1-G3</v>
      </c>
      <c r="E385" s="6" t="str">
        <f t="shared" si="35"/>
        <v>Default Delivery Agent.</v>
      </c>
      <c r="F385" s="6" t="str">
        <f t="shared" si="38"/>
        <v>01. Hadfields</v>
      </c>
    </row>
    <row r="386" spans="1:6" x14ac:dyDescent="0.25">
      <c r="A386" t="s">
        <v>21</v>
      </c>
      <c r="B386" s="1" t="str">
        <f>"""Nav"",""Pentland LIVE"",""27"",""1"",""IN-AN501TF"""</f>
        <v>"Nav","Pentland LIVE","27","1","IN-AN501TF"</v>
      </c>
      <c r="C386" s="3" t="str">
        <f>"IN-AN501TF"</f>
        <v>IN-AN501TF</v>
      </c>
      <c r="D386" s="3" t="str">
        <f t="shared" si="37"/>
        <v>T1-G3</v>
      </c>
      <c r="E386" s="6" t="str">
        <f t="shared" si="35"/>
        <v>Default Delivery Agent.</v>
      </c>
      <c r="F386" s="6" t="str">
        <f t="shared" si="38"/>
        <v>01. Hadfields</v>
      </c>
    </row>
    <row r="387" spans="1:6" x14ac:dyDescent="0.25">
      <c r="A387" t="s">
        <v>21</v>
      </c>
      <c r="B387" s="1" t="str">
        <f>"""Nav"",""Pentland LIVE"",""27"",""1"",""IN-AP401TF"""</f>
        <v>"Nav","Pentland LIVE","27","1","IN-AP401TF"</v>
      </c>
      <c r="C387" s="3" t="str">
        <f>"IN-AP401TF"</f>
        <v>IN-AP401TF</v>
      </c>
      <c r="D387" s="3" t="str">
        <f t="shared" si="37"/>
        <v>T1-G3</v>
      </c>
      <c r="E387" s="6" t="str">
        <f t="shared" si="35"/>
        <v>Default Delivery Agent.</v>
      </c>
      <c r="F387" s="6" t="str">
        <f t="shared" si="38"/>
        <v>01. Hadfields</v>
      </c>
    </row>
    <row r="388" spans="1:6" x14ac:dyDescent="0.25">
      <c r="A388" t="s">
        <v>21</v>
      </c>
      <c r="B388" s="1" t="str">
        <f>"""Nav"",""Pentland LIVE"",""27"",""1"",""IN-AP902TF"""</f>
        <v>"Nav","Pentland LIVE","27","1","IN-AP902TF"</v>
      </c>
      <c r="C388" s="3" t="str">
        <f>"IN-AP902TF"</f>
        <v>IN-AP902TF</v>
      </c>
      <c r="D388" s="3" t="str">
        <f t="shared" si="37"/>
        <v>T1-G3</v>
      </c>
      <c r="E388" s="6" t="str">
        <f t="shared" si="35"/>
        <v>Default Delivery Agent.</v>
      </c>
      <c r="F388" s="6" t="str">
        <f t="shared" si="38"/>
        <v>01. Hadfields</v>
      </c>
    </row>
    <row r="389" spans="1:6" x14ac:dyDescent="0.25">
      <c r="A389" t="s">
        <v>21</v>
      </c>
      <c r="B389" s="1" t="str">
        <f>"""Nav"",""Pentland LIVE"",""27"",""1"",""IN-BMGN1470"""</f>
        <v>"Nav","Pentland LIVE","27","1","IN-BMGN1470"</v>
      </c>
      <c r="C389" s="3" t="str">
        <f>"IN-BMGN1470"</f>
        <v>IN-BMGN1470</v>
      </c>
      <c r="D389" s="3" t="str">
        <f t="shared" si="37"/>
        <v>T1-G3</v>
      </c>
      <c r="E389" s="6" t="str">
        <f t="shared" si="35"/>
        <v>Default Delivery Agent.</v>
      </c>
      <c r="F389" s="6" t="str">
        <f t="shared" si="38"/>
        <v>01. Hadfields</v>
      </c>
    </row>
    <row r="390" spans="1:6" x14ac:dyDescent="0.25">
      <c r="A390" t="s">
        <v>21</v>
      </c>
      <c r="B390" s="1" t="str">
        <f>"""Nav"",""Pentland LIVE"",""27"",""1"",""IN-BMGN1470BT"""</f>
        <v>"Nav","Pentland LIVE","27","1","IN-BMGN1470BT"</v>
      </c>
      <c r="C390" s="3" t="str">
        <f>"IN-BMGN1470BT"</f>
        <v>IN-BMGN1470BT</v>
      </c>
      <c r="D390" s="3" t="str">
        <f t="shared" si="37"/>
        <v>T1-G3</v>
      </c>
      <c r="E390" s="6" t="str">
        <f t="shared" si="35"/>
        <v>Default Delivery Agent.</v>
      </c>
      <c r="F390" s="6" t="str">
        <f t="shared" si="38"/>
        <v>01. Hadfields</v>
      </c>
    </row>
    <row r="391" spans="1:6" x14ac:dyDescent="0.25">
      <c r="A391" t="s">
        <v>21</v>
      </c>
      <c r="B391" s="1" t="str">
        <f>"""Nav"",""Pentland LIVE"",""27"",""1"",""IN-BMGN1470EN"""</f>
        <v>"Nav","Pentland LIVE","27","1","IN-BMGN1470EN"</v>
      </c>
      <c r="C391" s="3" t="str">
        <f>"IN-BMGN1470EN"</f>
        <v>IN-BMGN1470EN</v>
      </c>
      <c r="D391" s="3" t="str">
        <f t="shared" si="37"/>
        <v>T1-G3</v>
      </c>
      <c r="E391" s="6" t="str">
        <f t="shared" si="35"/>
        <v>Default Delivery Agent.</v>
      </c>
      <c r="F391" s="6" t="str">
        <f t="shared" si="38"/>
        <v>01. Hadfields</v>
      </c>
    </row>
    <row r="392" spans="1:6" x14ac:dyDescent="0.25">
      <c r="A392" t="s">
        <v>21</v>
      </c>
      <c r="B392" s="1" t="str">
        <f>"""Nav"",""Pentland LIVE"",""27"",""1"",""IN-BMGN1470PDC"""</f>
        <v>"Nav","Pentland LIVE","27","1","IN-BMGN1470PDC"</v>
      </c>
      <c r="C392" s="3" t="str">
        <f>"IN-BMGN1470PDC"</f>
        <v>IN-BMGN1470PDC</v>
      </c>
      <c r="D392" s="3" t="str">
        <f t="shared" si="37"/>
        <v>T1-G3</v>
      </c>
      <c r="E392" s="6" t="str">
        <f t="shared" si="35"/>
        <v>Default Delivery Agent.</v>
      </c>
      <c r="F392" s="6" t="str">
        <f t="shared" si="38"/>
        <v>01. Hadfields</v>
      </c>
    </row>
    <row r="393" spans="1:6" x14ac:dyDescent="0.25">
      <c r="A393" t="s">
        <v>21</v>
      </c>
      <c r="B393" s="1" t="str">
        <f>"""Nav"",""Pentland LIVE"",""27"",""1"",""IN-BMGN1960"""</f>
        <v>"Nav","Pentland LIVE","27","1","IN-BMGN1960"</v>
      </c>
      <c r="C393" s="3" t="str">
        <f>"IN-BMGN1960"</f>
        <v>IN-BMGN1960</v>
      </c>
      <c r="D393" s="3" t="str">
        <f t="shared" ref="D393:D398" si="39">"T1-G4"</f>
        <v>T1-G4</v>
      </c>
      <c r="E393" s="6" t="str">
        <f t="shared" si="35"/>
        <v>Default Delivery Agent.</v>
      </c>
      <c r="F393" s="6" t="str">
        <f t="shared" si="38"/>
        <v>01. Hadfields</v>
      </c>
    </row>
    <row r="394" spans="1:6" x14ac:dyDescent="0.25">
      <c r="A394" t="s">
        <v>21</v>
      </c>
      <c r="B394" s="1" t="str">
        <f>"""Nav"",""Pentland LIVE"",""27"",""1"",""IN-BMGN1960BT"""</f>
        <v>"Nav","Pentland LIVE","27","1","IN-BMGN1960BT"</v>
      </c>
      <c r="C394" s="3" t="str">
        <f>"IN-BMGN1960BT"</f>
        <v>IN-BMGN1960BT</v>
      </c>
      <c r="D394" s="3" t="str">
        <f t="shared" si="39"/>
        <v>T1-G4</v>
      </c>
      <c r="E394" s="6" t="str">
        <f t="shared" ref="E394:E457" si="40">"Default Delivery Agent."</f>
        <v>Default Delivery Agent.</v>
      </c>
      <c r="F394" s="6" t="str">
        <f t="shared" si="38"/>
        <v>01. Hadfields</v>
      </c>
    </row>
    <row r="395" spans="1:6" x14ac:dyDescent="0.25">
      <c r="A395" t="s">
        <v>21</v>
      </c>
      <c r="B395" s="1" t="str">
        <f>"""Nav"",""Pentland LIVE"",""27"",""1"",""IN-BMGN1960EN"""</f>
        <v>"Nav","Pentland LIVE","27","1","IN-BMGN1960EN"</v>
      </c>
      <c r="C395" s="3" t="str">
        <f>"IN-BMGN1960EN"</f>
        <v>IN-BMGN1960EN</v>
      </c>
      <c r="D395" s="3" t="str">
        <f t="shared" si="39"/>
        <v>T1-G4</v>
      </c>
      <c r="E395" s="6" t="str">
        <f t="shared" si="40"/>
        <v>Default Delivery Agent.</v>
      </c>
      <c r="F395" s="6" t="str">
        <f t="shared" si="38"/>
        <v>01. Hadfields</v>
      </c>
    </row>
    <row r="396" spans="1:6" x14ac:dyDescent="0.25">
      <c r="A396" t="s">
        <v>21</v>
      </c>
      <c r="B396" s="1" t="str">
        <f>"""Nav"",""Pentland LIVE"",""27"",""1"",""IN-BMGN1960PDC"""</f>
        <v>"Nav","Pentland LIVE","27","1","IN-BMGN1960PDC"</v>
      </c>
      <c r="C396" s="3" t="str">
        <f>"IN-BMGN1960PDC"</f>
        <v>IN-BMGN1960PDC</v>
      </c>
      <c r="D396" s="3" t="str">
        <f t="shared" si="39"/>
        <v>T1-G4</v>
      </c>
      <c r="E396" s="6" t="str">
        <f t="shared" si="40"/>
        <v>Default Delivery Agent.</v>
      </c>
      <c r="F396" s="6" t="str">
        <f t="shared" si="38"/>
        <v>01. Hadfields</v>
      </c>
    </row>
    <row r="397" spans="1:6" x14ac:dyDescent="0.25">
      <c r="A397" t="s">
        <v>21</v>
      </c>
      <c r="B397" s="1" t="str">
        <f>"""Nav"",""Pentland LIVE"",""27"",""1"",""IN-BMGN2450"""</f>
        <v>"Nav","Pentland LIVE","27","1","IN-BMGN2450"</v>
      </c>
      <c r="C397" s="3" t="str">
        <f>"IN-BMGN2450"</f>
        <v>IN-BMGN2450</v>
      </c>
      <c r="D397" s="3" t="str">
        <f t="shared" si="39"/>
        <v>T1-G4</v>
      </c>
      <c r="E397" s="6" t="str">
        <f t="shared" si="40"/>
        <v>Default Delivery Agent.</v>
      </c>
      <c r="F397" s="6" t="str">
        <f t="shared" si="38"/>
        <v>01. Hadfields</v>
      </c>
    </row>
    <row r="398" spans="1:6" x14ac:dyDescent="0.25">
      <c r="A398" t="s">
        <v>21</v>
      </c>
      <c r="B398" s="1" t="str">
        <f>"""Nav"",""Pentland LIVE"",""27"",""1"",""IN-BMGN2450BT"""</f>
        <v>"Nav","Pentland LIVE","27","1","IN-BMGN2450BT"</v>
      </c>
      <c r="C398" s="3" t="str">
        <f>"IN-BMGN2450BT"</f>
        <v>IN-BMGN2450BT</v>
      </c>
      <c r="D398" s="3" t="str">
        <f t="shared" si="39"/>
        <v>T1-G4</v>
      </c>
      <c r="E398" s="6" t="str">
        <f t="shared" si="40"/>
        <v>Default Delivery Agent.</v>
      </c>
      <c r="F398" s="6" t="str">
        <f t="shared" si="38"/>
        <v>01. Hadfields</v>
      </c>
    </row>
    <row r="399" spans="1:6" x14ac:dyDescent="0.25">
      <c r="A399" t="s">
        <v>21</v>
      </c>
      <c r="B399" s="1" t="str">
        <f>"""Nav"",""Pentland LIVE"",""27"",""1"",""IN-BMPP1500"""</f>
        <v>"Nav","Pentland LIVE","27","1","IN-BMPP1500"</v>
      </c>
      <c r="C399" s="3" t="str">
        <f>"IN-BMPP1500"</f>
        <v>IN-BMPP1500</v>
      </c>
      <c r="D399" s="3" t="str">
        <f t="shared" ref="D399:D405" si="41">"T1-G3"</f>
        <v>T1-G3</v>
      </c>
      <c r="E399" s="6" t="str">
        <f t="shared" si="40"/>
        <v>Default Delivery Agent.</v>
      </c>
      <c r="F399" s="6" t="str">
        <f t="shared" si="38"/>
        <v>01. Hadfields</v>
      </c>
    </row>
    <row r="400" spans="1:6" x14ac:dyDescent="0.25">
      <c r="A400" t="s">
        <v>21</v>
      </c>
      <c r="B400" s="1" t="str">
        <f>"""Nav"",""Pentland LIVE"",""27"",""1"",""IN-BMPP1500BT"""</f>
        <v>"Nav","Pentland LIVE","27","1","IN-BMPP1500BT"</v>
      </c>
      <c r="C400" s="3" t="str">
        <f>"IN-BMPP1500BT"</f>
        <v>IN-BMPP1500BT</v>
      </c>
      <c r="D400" s="3" t="str">
        <f t="shared" si="41"/>
        <v>T1-G3</v>
      </c>
      <c r="E400" s="6" t="str">
        <f t="shared" si="40"/>
        <v>Default Delivery Agent.</v>
      </c>
      <c r="F400" s="6" t="str">
        <f t="shared" si="38"/>
        <v>01. Hadfields</v>
      </c>
    </row>
    <row r="401" spans="1:6" x14ac:dyDescent="0.25">
      <c r="A401" t="s">
        <v>21</v>
      </c>
      <c r="B401" s="1" t="str">
        <f>"""Nav"",""Pentland LIVE"",""27"",""1"",""IN-BMPP1500EN"""</f>
        <v>"Nav","Pentland LIVE","27","1","IN-BMPP1500EN"</v>
      </c>
      <c r="C401" s="3" t="str">
        <f>"IN-BMPP1500EN"</f>
        <v>IN-BMPP1500EN</v>
      </c>
      <c r="D401" s="3" t="str">
        <f t="shared" si="41"/>
        <v>T1-G3</v>
      </c>
      <c r="E401" s="6" t="str">
        <f t="shared" si="40"/>
        <v>Default Delivery Agent.</v>
      </c>
      <c r="F401" s="6" t="str">
        <f t="shared" si="38"/>
        <v>01. Hadfields</v>
      </c>
    </row>
    <row r="402" spans="1:6" x14ac:dyDescent="0.25">
      <c r="A402" t="s">
        <v>21</v>
      </c>
      <c r="B402" s="1" t="str">
        <f>"""Nav"",""Pentland LIVE"",""27"",""1"",""IN-BMPP2000"""</f>
        <v>"Nav","Pentland LIVE","27","1","IN-BMPP2000"</v>
      </c>
      <c r="C402" s="3" t="str">
        <f>"IN-BMPP2000"</f>
        <v>IN-BMPP2000</v>
      </c>
      <c r="D402" s="3" t="str">
        <f t="shared" si="41"/>
        <v>T1-G3</v>
      </c>
      <c r="E402" s="6" t="str">
        <f t="shared" si="40"/>
        <v>Default Delivery Agent.</v>
      </c>
      <c r="F402" s="6" t="str">
        <f t="shared" si="38"/>
        <v>01. Hadfields</v>
      </c>
    </row>
    <row r="403" spans="1:6" x14ac:dyDescent="0.25">
      <c r="A403" t="s">
        <v>21</v>
      </c>
      <c r="B403" s="1" t="str">
        <f>"""Nav"",""Pentland LIVE"",""27"",""1"",""IN-BMPP2000-2D+3D+2D"""</f>
        <v>"Nav","Pentland LIVE","27","1","IN-BMPP2000-2D+3D+2D"</v>
      </c>
      <c r="C403" s="3" t="str">
        <f>"IN-BMPP2000-2D+3D+2D"</f>
        <v>IN-BMPP2000-2D+3D+2D</v>
      </c>
      <c r="D403" s="3" t="str">
        <f t="shared" si="41"/>
        <v>T1-G3</v>
      </c>
      <c r="E403" s="6" t="str">
        <f t="shared" si="40"/>
        <v>Default Delivery Agent.</v>
      </c>
      <c r="F403" s="6" t="e">
        <v>#VALUE!</v>
      </c>
    </row>
    <row r="404" spans="1:6" x14ac:dyDescent="0.25">
      <c r="A404" t="s">
        <v>21</v>
      </c>
      <c r="B404" s="1" t="str">
        <f>"""Nav"",""Pentland LIVE"",""27"",""1"",""IN-BMPP2000BT"""</f>
        <v>"Nav","Pentland LIVE","27","1","IN-BMPP2000BT"</v>
      </c>
      <c r="C404" s="3" t="str">
        <f>"IN-BMPP2000BT"</f>
        <v>IN-BMPP2000BT</v>
      </c>
      <c r="D404" s="3" t="str">
        <f t="shared" si="41"/>
        <v>T1-G3</v>
      </c>
      <c r="E404" s="6" t="str">
        <f t="shared" si="40"/>
        <v>Default Delivery Agent.</v>
      </c>
      <c r="F404" s="6" t="str">
        <f t="shared" ref="F404:F412" si="42">"01. Hadfields"</f>
        <v>01. Hadfields</v>
      </c>
    </row>
    <row r="405" spans="1:6" x14ac:dyDescent="0.25">
      <c r="A405" t="s">
        <v>21</v>
      </c>
      <c r="B405" s="1" t="str">
        <f>"""Nav"",""Pentland LIVE"",""27"",""1"",""IN-BMPP2000EN"""</f>
        <v>"Nav","Pentland LIVE","27","1","IN-BMPP2000EN"</v>
      </c>
      <c r="C405" s="3" t="str">
        <f>"IN-BMPP2000EN"</f>
        <v>IN-BMPP2000EN</v>
      </c>
      <c r="D405" s="3" t="str">
        <f t="shared" si="41"/>
        <v>T1-G3</v>
      </c>
      <c r="E405" s="6" t="str">
        <f t="shared" si="40"/>
        <v>Default Delivery Agent.</v>
      </c>
      <c r="F405" s="6" t="str">
        <f t="shared" si="42"/>
        <v>01. Hadfields</v>
      </c>
    </row>
    <row r="406" spans="1:6" x14ac:dyDescent="0.25">
      <c r="A406" t="s">
        <v>21</v>
      </c>
      <c r="B406" s="1" t="str">
        <f>"""Nav"",""Pentland LIVE"",""27"",""1"",""IN-BMPP2500"""</f>
        <v>"Nav","Pentland LIVE","27","1","IN-BMPP2500"</v>
      </c>
      <c r="C406" s="3" t="str">
        <f>"IN-BMPP2500"</f>
        <v>IN-BMPP2500</v>
      </c>
      <c r="D406" s="3" t="str">
        <f>"T1-G4"</f>
        <v>T1-G4</v>
      </c>
      <c r="E406" s="6" t="str">
        <f t="shared" si="40"/>
        <v>Default Delivery Agent.</v>
      </c>
      <c r="F406" s="6" t="str">
        <f t="shared" si="42"/>
        <v>01. Hadfields</v>
      </c>
    </row>
    <row r="407" spans="1:6" x14ac:dyDescent="0.25">
      <c r="A407" t="s">
        <v>21</v>
      </c>
      <c r="B407" s="1" t="str">
        <f>"""Nav"",""Pentland LIVE"",""27"",""1"",""IN-BMPPF2000"""</f>
        <v>"Nav","Pentland LIVE","27","1","IN-BMPPF2000"</v>
      </c>
      <c r="C407" s="3" t="str">
        <f>"IN-BMPPF2000"</f>
        <v>IN-BMPPF2000</v>
      </c>
      <c r="D407" s="3" t="str">
        <f>"T1-G3"</f>
        <v>T1-G3</v>
      </c>
      <c r="E407" s="6" t="str">
        <f t="shared" si="40"/>
        <v>Default Delivery Agent.</v>
      </c>
      <c r="F407" s="6" t="str">
        <f t="shared" si="42"/>
        <v>01. Hadfields</v>
      </c>
    </row>
    <row r="408" spans="1:6" x14ac:dyDescent="0.25">
      <c r="A408" t="s">
        <v>21</v>
      </c>
      <c r="B408" s="1" t="str">
        <f>"""Nav"",""Pentland LIVE"",""27"",""1"",""IN-EB1000II"""</f>
        <v>"Nav","Pentland LIVE","27","1","IN-EB1000II"</v>
      </c>
      <c r="C408" s="3" t="str">
        <f>"IN-EB1000II"</f>
        <v>IN-EB1000II</v>
      </c>
      <c r="D408" s="3" t="str">
        <f>"T1-G2"</f>
        <v>T1-G2</v>
      </c>
      <c r="E408" s="6" t="str">
        <f t="shared" si="40"/>
        <v>Default Delivery Agent.</v>
      </c>
      <c r="F408" s="6" t="str">
        <f t="shared" si="42"/>
        <v>01. Hadfields</v>
      </c>
    </row>
    <row r="409" spans="1:6" x14ac:dyDescent="0.25">
      <c r="A409" t="s">
        <v>21</v>
      </c>
      <c r="B409" s="1" t="str">
        <f>"""Nav"",""Pentland LIVE"",""27"",""1"",""IN-EB1500II"""</f>
        <v>"Nav","Pentland LIVE","27","1","IN-EB1500II"</v>
      </c>
      <c r="C409" s="3" t="str">
        <f>"IN-EB1500II"</f>
        <v>IN-EB1500II</v>
      </c>
      <c r="D409" s="3" t="str">
        <f>"T1-G3"</f>
        <v>T1-G3</v>
      </c>
      <c r="E409" s="6" t="str">
        <f t="shared" si="40"/>
        <v>Default Delivery Agent.</v>
      </c>
      <c r="F409" s="6" t="str">
        <f t="shared" si="42"/>
        <v>01. Hadfields</v>
      </c>
    </row>
    <row r="410" spans="1:6" x14ac:dyDescent="0.25">
      <c r="A410" t="s">
        <v>21</v>
      </c>
      <c r="B410" s="1" t="str">
        <f>"""Nav"",""Pentland LIVE"",""27"",""1"",""IN-EB2000II"""</f>
        <v>"Nav","Pentland LIVE","27","1","IN-EB2000II"</v>
      </c>
      <c r="C410" s="3" t="str">
        <f>"IN-EB2000II"</f>
        <v>IN-EB2000II</v>
      </c>
      <c r="D410" s="3" t="str">
        <f>"T1-G4"</f>
        <v>T1-G4</v>
      </c>
      <c r="E410" s="6" t="str">
        <f t="shared" si="40"/>
        <v>Default Delivery Agent.</v>
      </c>
      <c r="F410" s="6" t="str">
        <f t="shared" si="42"/>
        <v>01. Hadfields</v>
      </c>
    </row>
    <row r="411" spans="1:6" x14ac:dyDescent="0.25">
      <c r="A411" t="s">
        <v>21</v>
      </c>
      <c r="B411" s="1" t="str">
        <f>"""Nav"",""Pentland LIVE"",""27"",""1"",""IN-EB2500II"""</f>
        <v>"Nav","Pentland LIVE","27","1","IN-EB2500II"</v>
      </c>
      <c r="C411" s="3" t="str">
        <f>"IN-EB2500II"</f>
        <v>IN-EB2500II</v>
      </c>
      <c r="D411" s="3" t="str">
        <f>"T1-G5"</f>
        <v>T1-G5</v>
      </c>
      <c r="E411" s="6" t="str">
        <f t="shared" si="40"/>
        <v>Default Delivery Agent.</v>
      </c>
      <c r="F411" s="6" t="str">
        <f t="shared" si="42"/>
        <v>01. Hadfields</v>
      </c>
    </row>
    <row r="412" spans="1:6" x14ac:dyDescent="0.25">
      <c r="A412" t="s">
        <v>21</v>
      </c>
      <c r="B412" s="1" t="str">
        <f>"""Nav"",""Pentland LIVE"",""27"",""1"",""IN-EBC1500II"""</f>
        <v>"Nav","Pentland LIVE","27","1","IN-EBC1500II"</v>
      </c>
      <c r="C412" s="3" t="str">
        <f>"IN-EBC1500II"</f>
        <v>IN-EBC1500II</v>
      </c>
      <c r="D412" s="3" t="str">
        <f>"T1-G3"</f>
        <v>T1-G3</v>
      </c>
      <c r="E412" s="6" t="str">
        <f t="shared" si="40"/>
        <v>Default Delivery Agent.</v>
      </c>
      <c r="F412" s="6" t="str">
        <f t="shared" si="42"/>
        <v>01. Hadfields</v>
      </c>
    </row>
    <row r="413" spans="1:6" x14ac:dyDescent="0.25">
      <c r="A413" t="s">
        <v>21</v>
      </c>
      <c r="B413" s="1" t="str">
        <f>"""Nav"",""Pentland LIVE"",""27"",""1"",""IN-EFP1000SS"""</f>
        <v>"Nav","Pentland LIVE","27","1","IN-EFP1000SS"</v>
      </c>
      <c r="C413" s="3" t="str">
        <f>"IN-EFP1000SS"</f>
        <v>IN-EFP1000SS</v>
      </c>
      <c r="D413" s="3" t="str">
        <f>"T1-G2"</f>
        <v>T1-G2</v>
      </c>
      <c r="E413" s="6" t="str">
        <f t="shared" si="40"/>
        <v>Default Delivery Agent.</v>
      </c>
      <c r="F413" s="6" t="str">
        <f t="shared" ref="F413:F418" si="43">"02. Montgomery's"</f>
        <v>02. Montgomery's</v>
      </c>
    </row>
    <row r="414" spans="1:6" x14ac:dyDescent="0.25">
      <c r="A414" t="s">
        <v>21</v>
      </c>
      <c r="B414" s="1" t="str">
        <f>"""Nav"",""Pentland LIVE"",""27"",""1"",""IN-EFP1000WH"""</f>
        <v>"Nav","Pentland LIVE","27","1","IN-EFP1000WH"</v>
      </c>
      <c r="C414" s="3" t="str">
        <f>"IN-EFP1000WH"</f>
        <v>IN-EFP1000WH</v>
      </c>
      <c r="D414" s="3" t="str">
        <f>"T1-G2"</f>
        <v>T1-G2</v>
      </c>
      <c r="E414" s="6" t="str">
        <f t="shared" si="40"/>
        <v>Default Delivery Agent.</v>
      </c>
      <c r="F414" s="6" t="str">
        <f t="shared" si="43"/>
        <v>02. Montgomery's</v>
      </c>
    </row>
    <row r="415" spans="1:6" x14ac:dyDescent="0.25">
      <c r="A415" t="s">
        <v>21</v>
      </c>
      <c r="B415" s="1" t="str">
        <f>"""Nav"",""Pentland LIVE"",""27"",""1"",""IN-EFP1500SS"""</f>
        <v>"Nav","Pentland LIVE","27","1","IN-EFP1500SS"</v>
      </c>
      <c r="C415" s="3" t="str">
        <f>"IN-EFP1500SS"</f>
        <v>IN-EFP1500SS</v>
      </c>
      <c r="D415" s="3" t="str">
        <f>"T1-G3"</f>
        <v>T1-G3</v>
      </c>
      <c r="E415" s="6" t="str">
        <f t="shared" si="40"/>
        <v>Default Delivery Agent.</v>
      </c>
      <c r="F415" s="6" t="str">
        <f t="shared" si="43"/>
        <v>02. Montgomery's</v>
      </c>
    </row>
    <row r="416" spans="1:6" x14ac:dyDescent="0.25">
      <c r="A416" t="s">
        <v>21</v>
      </c>
      <c r="B416" s="1" t="str">
        <f>"""Nav"",""Pentland LIVE"",""27"",""1"",""IN-EFP1500WH"""</f>
        <v>"Nav","Pentland LIVE","27","1","IN-EFP1500WH"</v>
      </c>
      <c r="C416" s="3" t="str">
        <f>"IN-EFP1500WH"</f>
        <v>IN-EFP1500WH</v>
      </c>
      <c r="D416" s="3" t="str">
        <f>"T1-G3"</f>
        <v>T1-G3</v>
      </c>
      <c r="E416" s="6" t="str">
        <f t="shared" si="40"/>
        <v>Default Delivery Agent.</v>
      </c>
      <c r="F416" s="6" t="str">
        <f t="shared" si="43"/>
        <v>02. Montgomery's</v>
      </c>
    </row>
    <row r="417" spans="1:6" x14ac:dyDescent="0.25">
      <c r="A417" t="s">
        <v>21</v>
      </c>
      <c r="B417" s="1" t="str">
        <f>"""Nav"",""Pentland LIVE"",""27"",""1"",""IN-EFP2000SS"""</f>
        <v>"Nav","Pentland LIVE","27","1","IN-EFP2000SS"</v>
      </c>
      <c r="C417" s="3" t="str">
        <f>"IN-EFP2000SS"</f>
        <v>IN-EFP2000SS</v>
      </c>
      <c r="D417" s="3" t="str">
        <f>"T1-G3"</f>
        <v>T1-G3</v>
      </c>
      <c r="E417" s="6" t="str">
        <f t="shared" si="40"/>
        <v>Default Delivery Agent.</v>
      </c>
      <c r="F417" s="6" t="str">
        <f t="shared" si="43"/>
        <v>02. Montgomery's</v>
      </c>
    </row>
    <row r="418" spans="1:6" x14ac:dyDescent="0.25">
      <c r="A418" t="s">
        <v>21</v>
      </c>
      <c r="B418" s="1" t="str">
        <f>"""Nav"",""Pentland LIVE"",""27"",""1"",""IN-EFP2000WH"""</f>
        <v>"Nav","Pentland LIVE","27","1","IN-EFP2000WH"</v>
      </c>
      <c r="C418" s="3" t="str">
        <f>"IN-EFP2000WH"</f>
        <v>IN-EFP2000WH</v>
      </c>
      <c r="D418" s="3" t="str">
        <f>"T1-G3"</f>
        <v>T1-G3</v>
      </c>
      <c r="E418" s="6" t="str">
        <f t="shared" si="40"/>
        <v>Default Delivery Agent.</v>
      </c>
      <c r="F418" s="6" t="str">
        <f t="shared" si="43"/>
        <v>02. Montgomery's</v>
      </c>
    </row>
    <row r="419" spans="1:6" x14ac:dyDescent="0.25">
      <c r="A419" t="s">
        <v>21</v>
      </c>
      <c r="B419" s="1" t="str">
        <f>"""Nav"",""Pentland LIVE"",""27"",""1"",""IN-ERV15PP"""</f>
        <v>"Nav","Pentland LIVE","27","1","IN-ERV15PP"</v>
      </c>
      <c r="C419" s="3" t="str">
        <f>"IN-ERV15PP"</f>
        <v>IN-ERV15PP</v>
      </c>
      <c r="D419" s="3" t="str">
        <f>"T1-G1"</f>
        <v>T1-G1</v>
      </c>
      <c r="E419" s="6" t="str">
        <f t="shared" si="40"/>
        <v>Default Delivery Agent.</v>
      </c>
      <c r="F419" s="6" t="str">
        <f>"01. Hadfields"</f>
        <v>01. Hadfields</v>
      </c>
    </row>
    <row r="420" spans="1:6" x14ac:dyDescent="0.25">
      <c r="A420" t="s">
        <v>21</v>
      </c>
      <c r="B420" s="1" t="str">
        <f>"""Nav"",""Pentland LIVE"",""27"",""1"",""IN-ERV25PP"""</f>
        <v>"Nav","Pentland LIVE","27","1","IN-ERV25PP"</v>
      </c>
      <c r="C420" s="3" t="str">
        <f>"IN-ERV25PP"</f>
        <v>IN-ERV25PP</v>
      </c>
      <c r="D420" s="3" t="str">
        <f>"T1-G1"</f>
        <v>T1-G1</v>
      </c>
      <c r="E420" s="6" t="str">
        <f t="shared" si="40"/>
        <v>Default Delivery Agent.</v>
      </c>
      <c r="F420" s="6" t="str">
        <f>"01. Hadfields"</f>
        <v>01. Hadfields</v>
      </c>
    </row>
    <row r="421" spans="1:6" x14ac:dyDescent="0.25">
      <c r="A421" t="s">
        <v>21</v>
      </c>
      <c r="B421" s="1" t="str">
        <f>"""Nav"",""Pentland LIVE"",""27"",""1"",""IN-ERV35PP"""</f>
        <v>"Nav","Pentland LIVE","27","1","IN-ERV35PP"</v>
      </c>
      <c r="C421" s="3" t="str">
        <f>"IN-ERV35PP"</f>
        <v>IN-ERV35PP</v>
      </c>
      <c r="D421" s="3" t="str">
        <f>"T1-G3"</f>
        <v>T1-G3</v>
      </c>
      <c r="E421" s="6" t="str">
        <f t="shared" si="40"/>
        <v>Default Delivery Agent.</v>
      </c>
      <c r="F421" s="6" t="str">
        <f>"01. Hadfields"</f>
        <v>01. Hadfields</v>
      </c>
    </row>
    <row r="422" spans="1:6" x14ac:dyDescent="0.25">
      <c r="A422" t="s">
        <v>21</v>
      </c>
      <c r="B422" s="1" t="str">
        <f>"""Nav"",""Pentland LIVE"",""27"",""1"",""IN-ESC150"""</f>
        <v>"Nav","Pentland LIVE","27","1","IN-ESC150"</v>
      </c>
      <c r="C422" s="3" t="str">
        <f>"IN-ESC150"</f>
        <v>IN-ESC150</v>
      </c>
      <c r="D422" s="3" t="str">
        <f>"T1-G1"</f>
        <v>T1-G1</v>
      </c>
      <c r="E422" s="6" t="str">
        <f t="shared" si="40"/>
        <v>Default Delivery Agent.</v>
      </c>
      <c r="F422" s="6" t="str">
        <f>"02. Montgomery's"</f>
        <v>02. Montgomery's</v>
      </c>
    </row>
    <row r="423" spans="1:6" x14ac:dyDescent="0.25">
      <c r="A423" t="s">
        <v>21</v>
      </c>
      <c r="B423" s="1" t="str">
        <f>"""Nav"",""Pentland LIVE"",""27"",""1"",""IN-ESC150CR"""</f>
        <v>"Nav","Pentland LIVE","27","1","IN-ESC150CR"</v>
      </c>
      <c r="C423" s="3" t="str">
        <f>"IN-ESC150CR"</f>
        <v>IN-ESC150CR</v>
      </c>
      <c r="D423" s="3" t="str">
        <f>"T1-G1"</f>
        <v>T1-G1</v>
      </c>
      <c r="E423" s="6" t="str">
        <f t="shared" si="40"/>
        <v>Default Delivery Agent.</v>
      </c>
      <c r="F423" s="6" t="str">
        <f>"02. Montgomery's"</f>
        <v>02. Montgomery's</v>
      </c>
    </row>
    <row r="424" spans="1:6" x14ac:dyDescent="0.25">
      <c r="A424" t="s">
        <v>21</v>
      </c>
      <c r="B424" s="1" t="str">
        <f>"""Nav"",""Pentland LIVE"",""27"",""1"",""IN-EVV100"""</f>
        <v>"Nav","Pentland LIVE","27","1","IN-EVV100"</v>
      </c>
      <c r="C424" s="3" t="str">
        <f>"IN-EVV100"</f>
        <v>IN-EVV100</v>
      </c>
      <c r="D424" s="3" t="str">
        <f>"T1-G3"</f>
        <v>T1-G3</v>
      </c>
      <c r="E424" s="6" t="str">
        <f t="shared" si="40"/>
        <v>Default Delivery Agent.</v>
      </c>
      <c r="F424" s="6" t="str">
        <f t="shared" ref="F424:F455" si="44">"01. Hadfields"</f>
        <v>01. Hadfields</v>
      </c>
    </row>
    <row r="425" spans="1:6" x14ac:dyDescent="0.25">
      <c r="A425" t="s">
        <v>21</v>
      </c>
      <c r="B425" s="1" t="str">
        <f>"""Nav"",""Pentland LIVE"",""27"",""1"",""IN-EVV200MX"""</f>
        <v>"Nav","Pentland LIVE","27","1","IN-EVV200MX"</v>
      </c>
      <c r="C425" s="3" t="str">
        <f>"IN-EVV200MX"</f>
        <v>IN-EVV200MX</v>
      </c>
      <c r="D425" s="3" t="str">
        <f>"T1-G3"</f>
        <v>T1-G3</v>
      </c>
      <c r="E425" s="6" t="str">
        <f t="shared" si="40"/>
        <v>Default Delivery Agent.</v>
      </c>
      <c r="F425" s="6" t="str">
        <f t="shared" si="44"/>
        <v>01. Hadfields</v>
      </c>
    </row>
    <row r="426" spans="1:6" x14ac:dyDescent="0.25">
      <c r="A426" t="s">
        <v>21</v>
      </c>
      <c r="B426" s="1" t="str">
        <f>"""Nav"",""Pentland LIVE"",""27"",""1"",""IN-EVV23R1G"""</f>
        <v>"Nav","Pentland LIVE","27","1","IN-EVV23R1G"</v>
      </c>
      <c r="C426" s="3" t="str">
        <f>"IN-EVV23R1G"</f>
        <v>IN-EVV23R1G</v>
      </c>
      <c r="D426" s="3" t="str">
        <f>"T1-G3"</f>
        <v>T1-G3</v>
      </c>
      <c r="E426" s="6" t="str">
        <f t="shared" si="40"/>
        <v>Default Delivery Agent.</v>
      </c>
      <c r="F426" s="6" t="str">
        <f t="shared" si="44"/>
        <v>01. Hadfields</v>
      </c>
    </row>
    <row r="427" spans="1:6" x14ac:dyDescent="0.25">
      <c r="A427" t="s">
        <v>21</v>
      </c>
      <c r="B427" s="1" t="str">
        <f>"""Nav"",""Pentland LIVE"",""27"",""1"",""IN-EVV49R2G"""</f>
        <v>"Nav","Pentland LIVE","27","1","IN-EVV49R2G"</v>
      </c>
      <c r="C427" s="3" t="str">
        <f>"IN-EVV49R2G"</f>
        <v>IN-EVV49R2G</v>
      </c>
      <c r="D427" s="3" t="str">
        <f>"T1-G3"</f>
        <v>T1-G3</v>
      </c>
      <c r="E427" s="6" t="str">
        <f t="shared" si="40"/>
        <v>Default Delivery Agent.</v>
      </c>
      <c r="F427" s="6" t="str">
        <f t="shared" si="44"/>
        <v>01. Hadfields</v>
      </c>
    </row>
    <row r="428" spans="1:6" x14ac:dyDescent="0.25">
      <c r="A428" t="s">
        <v>21</v>
      </c>
      <c r="B428" s="1" t="str">
        <f>"""Nav"",""Pentland LIVE"",""27"",""1"",""IN-F860"""</f>
        <v>"Nav","Pentland LIVE","27","1","IN-F860"</v>
      </c>
      <c r="C428" s="3" t="str">
        <f>"IN-F860"</f>
        <v>IN-F860</v>
      </c>
      <c r="D428" s="3" t="str">
        <f>"SPECIAL"</f>
        <v>SPECIAL</v>
      </c>
      <c r="E428" s="6" t="str">
        <f t="shared" si="40"/>
        <v>Default Delivery Agent.</v>
      </c>
      <c r="F428" s="6" t="str">
        <f t="shared" si="44"/>
        <v>01. Hadfields</v>
      </c>
    </row>
    <row r="429" spans="1:6" x14ac:dyDescent="0.25">
      <c r="A429" t="s">
        <v>21</v>
      </c>
      <c r="B429" s="1" t="str">
        <f>"""Nav"",""Pentland LIVE"",""27"",""1"",""IN-FC900BT"""</f>
        <v>"Nav","Pentland LIVE","27","1","IN-FC900BT"</v>
      </c>
      <c r="C429" s="3" t="str">
        <f>"IN-FC900BT"</f>
        <v>IN-FC900BT</v>
      </c>
      <c r="D429" s="3" t="str">
        <f>"T1-G3"</f>
        <v>T1-G3</v>
      </c>
      <c r="E429" s="6" t="str">
        <f t="shared" si="40"/>
        <v>Default Delivery Agent.</v>
      </c>
      <c r="F429" s="6" t="str">
        <f t="shared" si="44"/>
        <v>01. Hadfields</v>
      </c>
    </row>
    <row r="430" spans="1:6" x14ac:dyDescent="0.25">
      <c r="A430" t="s">
        <v>21</v>
      </c>
      <c r="B430" s="1" t="str">
        <f>"""Nav"",""Pentland LIVE"",""27"",""1"",""IN-FMPP1500"""</f>
        <v>"Nav","Pentland LIVE","27","1","IN-FMPP1500"</v>
      </c>
      <c r="C430" s="3" t="str">
        <f>"IN-FMPP1500"</f>
        <v>IN-FMPP1500</v>
      </c>
      <c r="D430" s="3" t="str">
        <f>"T1-G3"</f>
        <v>T1-G3</v>
      </c>
      <c r="E430" s="6" t="str">
        <f t="shared" si="40"/>
        <v>Default Delivery Agent.</v>
      </c>
      <c r="F430" s="6" t="str">
        <f t="shared" si="44"/>
        <v>01. Hadfields</v>
      </c>
    </row>
    <row r="431" spans="1:6" x14ac:dyDescent="0.25">
      <c r="A431" t="s">
        <v>21</v>
      </c>
      <c r="B431" s="1" t="str">
        <f>"""Nav"",""Pentland LIVE"",""27"",""1"",""IN-FMPP1500CR"""</f>
        <v>"Nav","Pentland LIVE","27","1","IN-FMPP1500CR"</v>
      </c>
      <c r="C431" s="3" t="str">
        <f>"IN-FMPP1500CR"</f>
        <v>IN-FMPP1500CR</v>
      </c>
      <c r="D431" s="3" t="str">
        <f>"T1-G3"</f>
        <v>T1-G3</v>
      </c>
      <c r="E431" s="6" t="str">
        <f t="shared" si="40"/>
        <v>Default Delivery Agent.</v>
      </c>
      <c r="F431" s="6" t="str">
        <f t="shared" si="44"/>
        <v>01. Hadfields</v>
      </c>
    </row>
    <row r="432" spans="1:6" x14ac:dyDescent="0.25">
      <c r="A432" t="s">
        <v>21</v>
      </c>
      <c r="B432" s="1" t="str">
        <f>"""Nav"",""Pentland LIVE"",""27"",""1"",""IN-FMPP2000"""</f>
        <v>"Nav","Pentland LIVE","27","1","IN-FMPP2000"</v>
      </c>
      <c r="C432" s="3" t="str">
        <f>"IN-FMPP2000"</f>
        <v>IN-FMPP2000</v>
      </c>
      <c r="D432" s="3" t="str">
        <f>"T1-G3"</f>
        <v>T1-G3</v>
      </c>
      <c r="E432" s="6" t="str">
        <f t="shared" si="40"/>
        <v>Default Delivery Agent.</v>
      </c>
      <c r="F432" s="6" t="str">
        <f t="shared" si="44"/>
        <v>01. Hadfields</v>
      </c>
    </row>
    <row r="433" spans="1:6" x14ac:dyDescent="0.25">
      <c r="A433" t="s">
        <v>21</v>
      </c>
      <c r="B433" s="1" t="str">
        <f>"""Nav"",""Pentland LIVE"",""27"",""1"",""IN-FMPP2000CR"""</f>
        <v>"Nav","Pentland LIVE","27","1","IN-FMPP2000CR"</v>
      </c>
      <c r="C433" s="3" t="str">
        <f>"IN-FMPP2000CR"</f>
        <v>IN-FMPP2000CR</v>
      </c>
      <c r="D433" s="3" t="str">
        <f>"T1-G3"</f>
        <v>T1-G3</v>
      </c>
      <c r="E433" s="6" t="str">
        <f t="shared" si="40"/>
        <v>Default Delivery Agent.</v>
      </c>
      <c r="F433" s="6" t="str">
        <f t="shared" si="44"/>
        <v>01. Hadfields</v>
      </c>
    </row>
    <row r="434" spans="1:6" x14ac:dyDescent="0.25">
      <c r="A434" t="s">
        <v>21</v>
      </c>
      <c r="B434" s="1" t="str">
        <f>"""Nav"",""Pentland LIVE"",""27"",""1"",""IN-FMPP2500"""</f>
        <v>"Nav","Pentland LIVE","27","1","IN-FMPP2500"</v>
      </c>
      <c r="C434" s="3" t="str">
        <f>"IN-FMPP2500"</f>
        <v>IN-FMPP2500</v>
      </c>
      <c r="D434" s="3" t="str">
        <f>"T1-G4"</f>
        <v>T1-G4</v>
      </c>
      <c r="E434" s="6" t="str">
        <f t="shared" si="40"/>
        <v>Default Delivery Agent.</v>
      </c>
      <c r="F434" s="6" t="str">
        <f t="shared" si="44"/>
        <v>01. Hadfields</v>
      </c>
    </row>
    <row r="435" spans="1:6" x14ac:dyDescent="0.25">
      <c r="A435" t="s">
        <v>21</v>
      </c>
      <c r="B435" s="1" t="str">
        <f>"""Nav"",""Pentland LIVE"",""27"",""1"",""IN-FMPP2500CR"""</f>
        <v>"Nav","Pentland LIVE","27","1","IN-FMPP2500CR"</v>
      </c>
      <c r="C435" s="3" t="str">
        <f>"IN-FMPP2500CR"</f>
        <v>IN-FMPP2500CR</v>
      </c>
      <c r="D435" s="3" t="str">
        <f>"T1-G4"</f>
        <v>T1-G4</v>
      </c>
      <c r="E435" s="6" t="str">
        <f t="shared" si="40"/>
        <v>Default Delivery Agent.</v>
      </c>
      <c r="F435" s="6" t="str">
        <f t="shared" si="44"/>
        <v>01. Hadfields</v>
      </c>
    </row>
    <row r="436" spans="1:6" x14ac:dyDescent="0.25">
      <c r="A436" t="s">
        <v>21</v>
      </c>
      <c r="B436" s="1" t="str">
        <f>"""Nav"",""Pentland LIVE"",""27"",""1"",""IN-MCAF1000CD"""</f>
        <v>"Nav","Pentland LIVE","27","1","IN-MCAF1000CD"</v>
      </c>
      <c r="C436" s="3" t="str">
        <f>"IN-MCAF1000CD"</f>
        <v>IN-MCAF1000CD</v>
      </c>
      <c r="D436" s="3" t="str">
        <f>"T1-G2"</f>
        <v>T1-G2</v>
      </c>
      <c r="E436" s="6" t="str">
        <f t="shared" si="40"/>
        <v>Default Delivery Agent.</v>
      </c>
      <c r="F436" s="6" t="str">
        <f t="shared" si="44"/>
        <v>01. Hadfields</v>
      </c>
    </row>
    <row r="437" spans="1:6" x14ac:dyDescent="0.25">
      <c r="A437" t="s">
        <v>21</v>
      </c>
      <c r="B437" s="1" t="str">
        <f>"""Nav"",""Pentland LIVE"",""27"",""1"",""IN-MCAF1000CI"""</f>
        <v>"Nav","Pentland LIVE","27","1","IN-MCAF1000CI"</v>
      </c>
      <c r="C437" s="3" t="str">
        <f>"IN-MCAF1000CI"</f>
        <v>IN-MCAF1000CI</v>
      </c>
      <c r="D437" s="3" t="str">
        <f>"T1-G2"</f>
        <v>T1-G2</v>
      </c>
      <c r="E437" s="6" t="str">
        <f t="shared" si="40"/>
        <v>Default Delivery Agent.</v>
      </c>
      <c r="F437" s="6" t="str">
        <f t="shared" si="44"/>
        <v>01. Hadfields</v>
      </c>
    </row>
    <row r="438" spans="1:6" x14ac:dyDescent="0.25">
      <c r="A438" t="s">
        <v>21</v>
      </c>
      <c r="B438" s="1" t="str">
        <f>"""Nav"",""Pentland LIVE"",""27"",""1"",""IN-MCAF1500"""</f>
        <v>"Nav","Pentland LIVE","27","1","IN-MCAF1500"</v>
      </c>
      <c r="C438" s="3" t="str">
        <f>"IN-MCAF1500"</f>
        <v>IN-MCAF1500</v>
      </c>
      <c r="D438" s="3" t="str">
        <f>"T1-G2"</f>
        <v>T1-G2</v>
      </c>
      <c r="E438" s="6" t="str">
        <f t="shared" si="40"/>
        <v>Default Delivery Agent.</v>
      </c>
      <c r="F438" s="6" t="str">
        <f t="shared" si="44"/>
        <v>01. Hadfields</v>
      </c>
    </row>
    <row r="439" spans="1:6" x14ac:dyDescent="0.25">
      <c r="A439" t="s">
        <v>21</v>
      </c>
      <c r="B439" s="1" t="str">
        <f>"""Nav"",""Pentland LIVE"",""27"",""1"",""IN-MCAF2000"""</f>
        <v>"Nav","Pentland LIVE","27","1","IN-MCAF2000"</v>
      </c>
      <c r="C439" s="3" t="str">
        <f>"IN-MCAF2000"</f>
        <v>IN-MCAF2000</v>
      </c>
      <c r="D439" s="3" t="str">
        <f>"T1-G3"</f>
        <v>T1-G3</v>
      </c>
      <c r="E439" s="6" t="str">
        <f t="shared" si="40"/>
        <v>Default Delivery Agent.</v>
      </c>
      <c r="F439" s="6" t="str">
        <f t="shared" si="44"/>
        <v>01. Hadfields</v>
      </c>
    </row>
    <row r="440" spans="1:6" x14ac:dyDescent="0.25">
      <c r="A440" t="s">
        <v>21</v>
      </c>
      <c r="B440" s="1" t="str">
        <f>"""Nav"",""Pentland LIVE"",""27"",""1"",""IN-MCAF2500"""</f>
        <v>"Nav","Pentland LIVE","27","1","IN-MCAF2500"</v>
      </c>
      <c r="C440" s="3" t="str">
        <f>"IN-MCAF2500"</f>
        <v>IN-MCAF2500</v>
      </c>
      <c r="D440" s="3" t="str">
        <f>"T1-G4"</f>
        <v>T1-G4</v>
      </c>
      <c r="E440" s="6" t="str">
        <f t="shared" si="40"/>
        <v>Default Delivery Agent.</v>
      </c>
      <c r="F440" s="6" t="str">
        <f t="shared" si="44"/>
        <v>01. Hadfields</v>
      </c>
    </row>
    <row r="441" spans="1:6" x14ac:dyDescent="0.25">
      <c r="A441" t="s">
        <v>21</v>
      </c>
      <c r="B441" s="1" t="str">
        <f>"""Nav"",""Pentland LIVE"",""27"",""1"",""IN-MCAF820"""</f>
        <v>"Nav","Pentland LIVE","27","1","IN-MCAF820"</v>
      </c>
      <c r="C441" s="3" t="str">
        <f>"IN-MCAF820"</f>
        <v>IN-MCAF820</v>
      </c>
      <c r="D441" s="3" t="str">
        <f t="shared" ref="D441:D446" si="45">"T1-G2"</f>
        <v>T1-G2</v>
      </c>
      <c r="E441" s="6" t="str">
        <f t="shared" si="40"/>
        <v>Default Delivery Agent.</v>
      </c>
      <c r="F441" s="6" t="str">
        <f t="shared" si="44"/>
        <v>01. Hadfields</v>
      </c>
    </row>
    <row r="442" spans="1:6" x14ac:dyDescent="0.25">
      <c r="A442" t="s">
        <v>21</v>
      </c>
      <c r="B442" s="1" t="str">
        <f>"""Nav"",""Pentland LIVE"",""27"",""1"",""IN-ME1000BAN"""</f>
        <v>"Nav","Pentland LIVE","27","1","IN-ME1000BAN"</v>
      </c>
      <c r="C442" s="3" t="str">
        <f>"IN-ME1000BAN"</f>
        <v>IN-ME1000BAN</v>
      </c>
      <c r="D442" s="3" t="str">
        <f t="shared" si="45"/>
        <v>T1-G2</v>
      </c>
      <c r="E442" s="6" t="str">
        <f t="shared" si="40"/>
        <v>Default Delivery Agent.</v>
      </c>
      <c r="F442" s="6" t="str">
        <f t="shared" si="44"/>
        <v>01. Hadfields</v>
      </c>
    </row>
    <row r="443" spans="1:6" x14ac:dyDescent="0.25">
      <c r="A443" t="s">
        <v>21</v>
      </c>
      <c r="B443" s="1" t="str">
        <f>"""Nav"",""Pentland LIVE"",""27"",""1"",""IN-ME1000EN"""</f>
        <v>"Nav","Pentland LIVE","27","1","IN-ME1000EN"</v>
      </c>
      <c r="C443" s="3" t="str">
        <f>"IN-ME1000EN"</f>
        <v>IN-ME1000EN</v>
      </c>
      <c r="D443" s="3" t="str">
        <f t="shared" si="45"/>
        <v>T1-G2</v>
      </c>
      <c r="E443" s="6" t="str">
        <f t="shared" si="40"/>
        <v>Default Delivery Agent.</v>
      </c>
      <c r="F443" s="6" t="str">
        <f t="shared" si="44"/>
        <v>01. Hadfields</v>
      </c>
    </row>
    <row r="444" spans="1:6" x14ac:dyDescent="0.25">
      <c r="A444" t="s">
        <v>21</v>
      </c>
      <c r="B444" s="1" t="str">
        <f>"""Nav"",""Pentland LIVE"",""27"",""1"",""IN-ME1000II"""</f>
        <v>"Nav","Pentland LIVE","27","1","IN-ME1000II"</v>
      </c>
      <c r="C444" s="3" t="str">
        <f>"IN-ME1000II"</f>
        <v>IN-ME1000II</v>
      </c>
      <c r="D444" s="3" t="str">
        <f t="shared" si="45"/>
        <v>T1-G2</v>
      </c>
      <c r="E444" s="6" t="str">
        <f t="shared" si="40"/>
        <v>Default Delivery Agent.</v>
      </c>
      <c r="F444" s="6" t="str">
        <f t="shared" si="44"/>
        <v>01. Hadfields</v>
      </c>
    </row>
    <row r="445" spans="1:6" x14ac:dyDescent="0.25">
      <c r="A445" t="s">
        <v>21</v>
      </c>
      <c r="B445" s="1" t="str">
        <f>"""Nav"",""Pentland LIVE"",""27"",""1"",""IN-ME1000KB"""</f>
        <v>"Nav","Pentland LIVE","27","1","IN-ME1000KB"</v>
      </c>
      <c r="C445" s="3" t="str">
        <f>"IN-ME1000KB"</f>
        <v>IN-ME1000KB</v>
      </c>
      <c r="D445" s="3" t="str">
        <f t="shared" si="45"/>
        <v>T1-G2</v>
      </c>
      <c r="E445" s="6" t="str">
        <f t="shared" si="40"/>
        <v>Default Delivery Agent.</v>
      </c>
      <c r="F445" s="6" t="str">
        <f t="shared" si="44"/>
        <v>01. Hadfields</v>
      </c>
    </row>
    <row r="446" spans="1:6" x14ac:dyDescent="0.25">
      <c r="A446" t="s">
        <v>21</v>
      </c>
      <c r="B446" s="1" t="str">
        <f>"""Nav"",""Pentland LIVE"",""27"",""1"",""IN-ME1000PIZZA"""</f>
        <v>"Nav","Pentland LIVE","27","1","IN-ME1000PIZZA"</v>
      </c>
      <c r="C446" s="3" t="str">
        <f>"IN-ME1000PIZZA"</f>
        <v>IN-ME1000PIZZA</v>
      </c>
      <c r="D446" s="3" t="str">
        <f t="shared" si="45"/>
        <v>T1-G2</v>
      </c>
      <c r="E446" s="6" t="str">
        <f t="shared" si="40"/>
        <v>Default Delivery Agent.</v>
      </c>
      <c r="F446" s="6" t="str">
        <f t="shared" si="44"/>
        <v>01. Hadfields</v>
      </c>
    </row>
    <row r="447" spans="1:6" x14ac:dyDescent="0.25">
      <c r="A447" t="s">
        <v>21</v>
      </c>
      <c r="B447" s="1" t="str">
        <f>"""Nav"",""Pentland LIVE"",""27"",""1"",""IN-ME1003BAN"""</f>
        <v>"Nav","Pentland LIVE","27","1","IN-ME1003BAN"</v>
      </c>
      <c r="C447" s="3" t="str">
        <f>"IN-ME1003BAN"</f>
        <v>IN-ME1003BAN</v>
      </c>
      <c r="D447" s="3" t="str">
        <f t="shared" ref="D447:D452" si="46">"T1-G3"</f>
        <v>T1-G3</v>
      </c>
      <c r="E447" s="6" t="str">
        <f t="shared" si="40"/>
        <v>Default Delivery Agent.</v>
      </c>
      <c r="F447" s="6" t="str">
        <f t="shared" si="44"/>
        <v>01. Hadfields</v>
      </c>
    </row>
    <row r="448" spans="1:6" x14ac:dyDescent="0.25">
      <c r="A448" t="s">
        <v>21</v>
      </c>
      <c r="B448" s="1" t="str">
        <f>"""Nav"",""Pentland LIVE"",""27"",""1"",""IN-ME1003EN"""</f>
        <v>"Nav","Pentland LIVE","27","1","IN-ME1003EN"</v>
      </c>
      <c r="C448" s="3" t="str">
        <f>"IN-ME1003EN"</f>
        <v>IN-ME1003EN</v>
      </c>
      <c r="D448" s="3" t="str">
        <f t="shared" si="46"/>
        <v>T1-G3</v>
      </c>
      <c r="E448" s="6" t="str">
        <f t="shared" si="40"/>
        <v>Default Delivery Agent.</v>
      </c>
      <c r="F448" s="6" t="str">
        <f t="shared" si="44"/>
        <v>01. Hadfields</v>
      </c>
    </row>
    <row r="449" spans="1:6" x14ac:dyDescent="0.25">
      <c r="A449" t="s">
        <v>21</v>
      </c>
      <c r="B449" s="1" t="str">
        <f>"""Nav"",""Pentland LIVE"",""27"",""1"",""IN-ME1003II"""</f>
        <v>"Nav","Pentland LIVE","27","1","IN-ME1003II"</v>
      </c>
      <c r="C449" s="3" t="str">
        <f>"IN-ME1003II"</f>
        <v>IN-ME1003II</v>
      </c>
      <c r="D449" s="3" t="str">
        <f t="shared" si="46"/>
        <v>T1-G3</v>
      </c>
      <c r="E449" s="6" t="str">
        <f t="shared" si="40"/>
        <v>Default Delivery Agent.</v>
      </c>
      <c r="F449" s="6" t="str">
        <f t="shared" si="44"/>
        <v>01. Hadfields</v>
      </c>
    </row>
    <row r="450" spans="1:6" x14ac:dyDescent="0.25">
      <c r="A450" t="s">
        <v>21</v>
      </c>
      <c r="B450" s="1" t="str">
        <f>"""Nav"",""Pentland LIVE"",""27"",""1"",""IN-ME1003KB"""</f>
        <v>"Nav","Pentland LIVE","27","1","IN-ME1003KB"</v>
      </c>
      <c r="C450" s="3" t="str">
        <f>"IN-ME1003KB"</f>
        <v>IN-ME1003KB</v>
      </c>
      <c r="D450" s="3" t="str">
        <f t="shared" si="46"/>
        <v>T1-G3</v>
      </c>
      <c r="E450" s="6" t="str">
        <f t="shared" si="40"/>
        <v>Default Delivery Agent.</v>
      </c>
      <c r="F450" s="6" t="str">
        <f t="shared" si="44"/>
        <v>01. Hadfields</v>
      </c>
    </row>
    <row r="451" spans="1:6" x14ac:dyDescent="0.25">
      <c r="A451" t="s">
        <v>21</v>
      </c>
      <c r="B451" s="1" t="str">
        <f>"""Nav"",""Pentland LIVE"",""27"",""1"",""IN-ME1003PIZZA"""</f>
        <v>"Nav","Pentland LIVE","27","1","IN-ME1003PIZZA"</v>
      </c>
      <c r="C451" s="3" t="str">
        <f>"IN-ME1003PIZZA"</f>
        <v>IN-ME1003PIZZA</v>
      </c>
      <c r="D451" s="3" t="str">
        <f t="shared" si="46"/>
        <v>T1-G3</v>
      </c>
      <c r="E451" s="6" t="str">
        <f t="shared" si="40"/>
        <v>Default Delivery Agent.</v>
      </c>
      <c r="F451" s="6" t="str">
        <f t="shared" si="44"/>
        <v>01. Hadfields</v>
      </c>
    </row>
    <row r="452" spans="1:6" x14ac:dyDescent="0.25">
      <c r="A452" t="s">
        <v>21</v>
      </c>
      <c r="B452" s="1" t="str">
        <f>"""Nav"",""Pentland LIVE"",""27"",""1"",""IN-ME1003VIP"""</f>
        <v>"Nav","Pentland LIVE","27","1","IN-ME1003VIP"</v>
      </c>
      <c r="C452" s="3" t="str">
        <f>"IN-ME1003VIP"</f>
        <v>IN-ME1003VIP</v>
      </c>
      <c r="D452" s="3" t="str">
        <f t="shared" si="46"/>
        <v>T1-G3</v>
      </c>
      <c r="E452" s="6" t="str">
        <f t="shared" si="40"/>
        <v>Default Delivery Agent.</v>
      </c>
      <c r="F452" s="6" t="str">
        <f t="shared" si="44"/>
        <v>01. Hadfields</v>
      </c>
    </row>
    <row r="453" spans="1:6" x14ac:dyDescent="0.25">
      <c r="A453" t="s">
        <v>21</v>
      </c>
      <c r="B453" s="1" t="str">
        <f>"""Nav"",""Pentland LIVE"",""27"",""1"",""IN-ME30-1000"""</f>
        <v>"Nav","Pentland LIVE","27","1","IN-ME30-1000"</v>
      </c>
      <c r="C453" s="3" t="str">
        <f>"IN-ME30-1000"</f>
        <v>IN-ME30-1000</v>
      </c>
      <c r="D453" s="3" t="str">
        <f>"T1-G2"</f>
        <v>T1-G2</v>
      </c>
      <c r="E453" s="6" t="str">
        <f t="shared" si="40"/>
        <v>Default Delivery Agent.</v>
      </c>
      <c r="F453" s="6" t="str">
        <f t="shared" si="44"/>
        <v>01. Hadfields</v>
      </c>
    </row>
    <row r="454" spans="1:6" x14ac:dyDescent="0.25">
      <c r="A454" t="s">
        <v>21</v>
      </c>
      <c r="B454" s="1" t="str">
        <f>"""Nav"",""Pentland LIVE"",""27"",""1"",""IN-ME30-1500"""</f>
        <v>"Nav","Pentland LIVE","27","1","IN-ME30-1500"</v>
      </c>
      <c r="C454" s="3" t="str">
        <f>"IN-ME30-1500"</f>
        <v>IN-ME30-1500</v>
      </c>
      <c r="D454" s="3" t="str">
        <f>"T1-G3"</f>
        <v>T1-G3</v>
      </c>
      <c r="E454" s="6" t="str">
        <f t="shared" si="40"/>
        <v>Default Delivery Agent.</v>
      </c>
      <c r="F454" s="6" t="str">
        <f t="shared" si="44"/>
        <v>01. Hadfields</v>
      </c>
    </row>
    <row r="455" spans="1:6" x14ac:dyDescent="0.25">
      <c r="A455" t="s">
        <v>21</v>
      </c>
      <c r="B455" s="1" t="str">
        <f>"""Nav"",""Pentland LIVE"",""27"",""1"",""IN-ME30-2000"""</f>
        <v>"Nav","Pentland LIVE","27","1","IN-ME30-2000"</v>
      </c>
      <c r="C455" s="3" t="str">
        <f>"IN-ME30-2000"</f>
        <v>IN-ME30-2000</v>
      </c>
      <c r="D455" s="3" t="str">
        <f>"T1-G3"</f>
        <v>T1-G3</v>
      </c>
      <c r="E455" s="6" t="str">
        <f t="shared" si="40"/>
        <v>Default Delivery Agent.</v>
      </c>
      <c r="F455" s="6" t="str">
        <f t="shared" si="44"/>
        <v>01. Hadfields</v>
      </c>
    </row>
    <row r="456" spans="1:6" x14ac:dyDescent="0.25">
      <c r="A456" t="s">
        <v>21</v>
      </c>
      <c r="B456" s="1" t="str">
        <f>"""Nav"",""Pentland LIVE"",""27"",""1"",""IN-ME30-2500"""</f>
        <v>"Nav","Pentland LIVE","27","1","IN-ME30-2500"</v>
      </c>
      <c r="C456" s="3" t="str">
        <f>"IN-ME30-2500"</f>
        <v>IN-ME30-2500</v>
      </c>
      <c r="D456" s="3" t="str">
        <f>"T1-G4"</f>
        <v>T1-G4</v>
      </c>
      <c r="E456" s="6" t="str">
        <f t="shared" si="40"/>
        <v>Default Delivery Agent.</v>
      </c>
      <c r="F456" s="6" t="str">
        <f t="shared" ref="F456:F487" si="47">"01. Hadfields"</f>
        <v>01. Hadfields</v>
      </c>
    </row>
    <row r="457" spans="1:6" x14ac:dyDescent="0.25">
      <c r="A457" t="s">
        <v>21</v>
      </c>
      <c r="B457" s="1" t="str">
        <f>"""Nav"",""Pentland LIVE"",""27"",""1"",""IN-ME60-1000"""</f>
        <v>"Nav","Pentland LIVE","27","1","IN-ME60-1000"</v>
      </c>
      <c r="C457" s="3" t="str">
        <f>"IN-ME60-1000"</f>
        <v>IN-ME60-1000</v>
      </c>
      <c r="D457" s="3" t="str">
        <f>"T1-G2"</f>
        <v>T1-G2</v>
      </c>
      <c r="E457" s="6" t="str">
        <f t="shared" si="40"/>
        <v>Default Delivery Agent.</v>
      </c>
      <c r="F457" s="6" t="str">
        <f t="shared" si="47"/>
        <v>01. Hadfields</v>
      </c>
    </row>
    <row r="458" spans="1:6" x14ac:dyDescent="0.25">
      <c r="A458" t="s">
        <v>21</v>
      </c>
      <c r="B458" s="1" t="str">
        <f>"""Nav"",""Pentland LIVE"",""27"",""1"",""IN-ME60-1500"""</f>
        <v>"Nav","Pentland LIVE","27","1","IN-ME60-1500"</v>
      </c>
      <c r="C458" s="3" t="str">
        <f>"IN-ME60-1500"</f>
        <v>IN-ME60-1500</v>
      </c>
      <c r="D458" s="3" t="str">
        <f>"T1-G3"</f>
        <v>T1-G3</v>
      </c>
      <c r="E458" s="6" t="str">
        <f t="shared" ref="E458:E521" si="48">"Default Delivery Agent."</f>
        <v>Default Delivery Agent.</v>
      </c>
      <c r="F458" s="6" t="str">
        <f t="shared" si="47"/>
        <v>01. Hadfields</v>
      </c>
    </row>
    <row r="459" spans="1:6" x14ac:dyDescent="0.25">
      <c r="A459" t="s">
        <v>21</v>
      </c>
      <c r="B459" s="1" t="str">
        <f>"""Nav"",""Pentland LIVE"",""27"",""1"",""IN-ME60-2000"""</f>
        <v>"Nav","Pentland LIVE","27","1","IN-ME60-2000"</v>
      </c>
      <c r="C459" s="3" t="str">
        <f>"IN-ME60-2000"</f>
        <v>IN-ME60-2000</v>
      </c>
      <c r="D459" s="3" t="str">
        <f>"T1-G3"</f>
        <v>T1-G3</v>
      </c>
      <c r="E459" s="6" t="str">
        <f t="shared" si="48"/>
        <v>Default Delivery Agent.</v>
      </c>
      <c r="F459" s="6" t="str">
        <f t="shared" si="47"/>
        <v>01. Hadfields</v>
      </c>
    </row>
    <row r="460" spans="1:6" x14ac:dyDescent="0.25">
      <c r="A460" t="s">
        <v>21</v>
      </c>
      <c r="B460" s="1" t="str">
        <f>"""Nav"",""Pentland LIVE"",""27"",""1"",""IN-ME60-2500"""</f>
        <v>"Nav","Pentland LIVE","27","1","IN-ME60-2500"</v>
      </c>
      <c r="C460" s="3" t="str">
        <f>"IN-ME60-2500"</f>
        <v>IN-ME60-2500</v>
      </c>
      <c r="D460" s="3" t="str">
        <f>"T1-G4"</f>
        <v>T1-G4</v>
      </c>
      <c r="E460" s="6" t="str">
        <f t="shared" si="48"/>
        <v>Default Delivery Agent.</v>
      </c>
      <c r="F460" s="6" t="str">
        <f t="shared" si="47"/>
        <v>01. Hadfields</v>
      </c>
    </row>
    <row r="461" spans="1:6" x14ac:dyDescent="0.25">
      <c r="A461" t="s">
        <v>21</v>
      </c>
      <c r="B461" s="1" t="str">
        <f>"""Nav"",""Pentland LIVE"",""27"",""1"",""IN-MP1740BSE"""</f>
        <v>"Nav","Pentland LIVE","27","1","IN-MP1740BSE"</v>
      </c>
      <c r="C461" s="3" t="str">
        <f>"IN-MP1740BSE"</f>
        <v>IN-MP1740BSE</v>
      </c>
      <c r="D461" s="3" t="str">
        <f>"T1-G3"</f>
        <v>T1-G3</v>
      </c>
      <c r="E461" s="6" t="str">
        <f t="shared" si="48"/>
        <v>Default Delivery Agent.</v>
      </c>
      <c r="F461" s="6" t="str">
        <f t="shared" si="47"/>
        <v>01. Hadfields</v>
      </c>
    </row>
    <row r="462" spans="1:6" x14ac:dyDescent="0.25">
      <c r="A462" t="s">
        <v>21</v>
      </c>
      <c r="B462" s="1" t="str">
        <f>"""Nav"",""Pentland LIVE"",""27"",""1"",""IN-MP2300BSE"""</f>
        <v>"Nav","Pentland LIVE","27","1","IN-MP2300BSE"</v>
      </c>
      <c r="C462" s="3" t="str">
        <f>"IN-MP2300BSE"</f>
        <v>IN-MP2300BSE</v>
      </c>
      <c r="D462" s="3" t="str">
        <f>"T1-G4"</f>
        <v>T1-G4</v>
      </c>
      <c r="E462" s="6" t="str">
        <f t="shared" si="48"/>
        <v>Default Delivery Agent.</v>
      </c>
      <c r="F462" s="6" t="str">
        <f t="shared" si="47"/>
        <v>01. Hadfields</v>
      </c>
    </row>
    <row r="463" spans="1:6" x14ac:dyDescent="0.25">
      <c r="A463" t="s">
        <v>21</v>
      </c>
      <c r="B463" s="1" t="str">
        <f>"""Nav"",""Pentland LIVE"",""27"",""1"",""IN-MPG1980"""</f>
        <v>"Nav","Pentland LIVE","27","1","IN-MPG1980"</v>
      </c>
      <c r="C463" s="3" t="str">
        <f>"IN-MPG1980"</f>
        <v>IN-MPG1980</v>
      </c>
      <c r="D463" s="3" t="str">
        <f>"XX"</f>
        <v>XX</v>
      </c>
      <c r="E463" s="6" t="str">
        <f t="shared" si="48"/>
        <v>Default Delivery Agent.</v>
      </c>
      <c r="F463" s="6" t="str">
        <f t="shared" si="47"/>
        <v>01. Hadfields</v>
      </c>
    </row>
    <row r="464" spans="1:6" x14ac:dyDescent="0.25">
      <c r="A464" t="s">
        <v>21</v>
      </c>
      <c r="B464" s="1" t="str">
        <f>"""Nav"",""Pentland LIVE"",""27"",""1"",""IN-MPL2300"""</f>
        <v>"Nav","Pentland LIVE","27","1","IN-MPL2300"</v>
      </c>
      <c r="C464" s="3" t="str">
        <f>"IN-MPL2300"</f>
        <v>IN-MPL2300</v>
      </c>
      <c r="D464" s="3" t="str">
        <f>"T1-G3"</f>
        <v>T1-G3</v>
      </c>
      <c r="E464" s="6" t="str">
        <f t="shared" si="48"/>
        <v>Default Delivery Agent.</v>
      </c>
      <c r="F464" s="6" t="str">
        <f t="shared" si="47"/>
        <v>01. Hadfields</v>
      </c>
    </row>
    <row r="465" spans="1:6" x14ac:dyDescent="0.25">
      <c r="A465" t="s">
        <v>21</v>
      </c>
      <c r="B465" s="1" t="str">
        <f>"""Nav"",""Pentland LIVE"",""27"",""1"",""IN-MR1620"""</f>
        <v>"Nav","Pentland LIVE","27","1","IN-MR1620"</v>
      </c>
      <c r="C465" s="3" t="str">
        <f>"IN-MR1620"</f>
        <v>IN-MR1620</v>
      </c>
      <c r="D465" s="3" t="str">
        <f>"T1-G3"</f>
        <v>T1-G3</v>
      </c>
      <c r="E465" s="6" t="str">
        <f t="shared" si="48"/>
        <v>Default Delivery Agent.</v>
      </c>
      <c r="F465" s="6" t="str">
        <f t="shared" si="47"/>
        <v>01. Hadfields</v>
      </c>
    </row>
    <row r="466" spans="1:6" x14ac:dyDescent="0.25">
      <c r="A466" t="s">
        <v>21</v>
      </c>
      <c r="B466" s="1" t="str">
        <f>"""Nav"",""Pentland LIVE"",""27"",""1"",""IN-MR1620BT"""</f>
        <v>"Nav","Pentland LIVE","27","1","IN-MR1620BT"</v>
      </c>
      <c r="C466" s="3" t="str">
        <f>"IN-MR1620BT"</f>
        <v>IN-MR1620BT</v>
      </c>
      <c r="D466" s="3" t="str">
        <f>"T1-G3"</f>
        <v>T1-G3</v>
      </c>
      <c r="E466" s="6" t="str">
        <f t="shared" si="48"/>
        <v>Default Delivery Agent.</v>
      </c>
      <c r="F466" s="6" t="str">
        <f t="shared" si="47"/>
        <v>01. Hadfields</v>
      </c>
    </row>
    <row r="467" spans="1:6" x14ac:dyDescent="0.25">
      <c r="A467" t="s">
        <v>21</v>
      </c>
      <c r="B467" s="1" t="str">
        <f>"""Nav"",""Pentland LIVE"",""27"",""1"",""IN-MR1620EN"""</f>
        <v>"Nav","Pentland LIVE","27","1","IN-MR1620EN"</v>
      </c>
      <c r="C467" s="3" t="str">
        <f>"IN-MR1620EN"</f>
        <v>IN-MR1620EN</v>
      </c>
      <c r="D467" s="3" t="str">
        <f>"T1-G3"</f>
        <v>T1-G3</v>
      </c>
      <c r="E467" s="6" t="str">
        <f t="shared" si="48"/>
        <v>Default Delivery Agent.</v>
      </c>
      <c r="F467" s="6" t="str">
        <f t="shared" si="47"/>
        <v>01. Hadfields</v>
      </c>
    </row>
    <row r="468" spans="1:6" x14ac:dyDescent="0.25">
      <c r="A468" t="s">
        <v>21</v>
      </c>
      <c r="B468" s="1" t="str">
        <f>"""Nav"",""Pentland LIVE"",""27"",""1"",""IN-MR1620PDC"""</f>
        <v>"Nav","Pentland LIVE","27","1","IN-MR1620PDC"</v>
      </c>
      <c r="C468" s="3" t="str">
        <f>"IN-MR1620PDC"</f>
        <v>IN-MR1620PDC</v>
      </c>
      <c r="D468" s="3" t="str">
        <f>"T1-G3"</f>
        <v>T1-G3</v>
      </c>
      <c r="E468" s="6" t="str">
        <f t="shared" si="48"/>
        <v>Default Delivery Agent.</v>
      </c>
      <c r="F468" s="6" t="str">
        <f t="shared" si="47"/>
        <v>01. Hadfields</v>
      </c>
    </row>
    <row r="469" spans="1:6" x14ac:dyDescent="0.25">
      <c r="A469" t="s">
        <v>21</v>
      </c>
      <c r="B469" s="1" t="str">
        <f>"""Nav"",""Pentland LIVE"",""27"",""1"",""IN-MR2190"""</f>
        <v>"Nav","Pentland LIVE","27","1","IN-MR2190"</v>
      </c>
      <c r="C469" s="3" t="str">
        <f>"IN-MR2190"</f>
        <v>IN-MR2190</v>
      </c>
      <c r="D469" s="3" t="str">
        <f>"T1-G4"</f>
        <v>T1-G4</v>
      </c>
      <c r="E469" s="6" t="str">
        <f t="shared" si="48"/>
        <v>Default Delivery Agent.</v>
      </c>
      <c r="F469" s="6" t="str">
        <f t="shared" si="47"/>
        <v>01. Hadfields</v>
      </c>
    </row>
    <row r="470" spans="1:6" x14ac:dyDescent="0.25">
      <c r="A470" t="s">
        <v>21</v>
      </c>
      <c r="B470" s="1" t="str">
        <f>"""Nav"",""Pentland LIVE"",""27"",""1"",""IN-MR2190BT"""</f>
        <v>"Nav","Pentland LIVE","27","1","IN-MR2190BT"</v>
      </c>
      <c r="C470" s="3" t="str">
        <f>"IN-MR2190BT"</f>
        <v>IN-MR2190BT</v>
      </c>
      <c r="D470" s="3" t="str">
        <f>"T1-G4"</f>
        <v>T1-G4</v>
      </c>
      <c r="E470" s="6" t="str">
        <f t="shared" si="48"/>
        <v>Default Delivery Agent.</v>
      </c>
      <c r="F470" s="6" t="str">
        <f t="shared" si="47"/>
        <v>01. Hadfields</v>
      </c>
    </row>
    <row r="471" spans="1:6" x14ac:dyDescent="0.25">
      <c r="A471" t="s">
        <v>21</v>
      </c>
      <c r="B471" s="1" t="str">
        <f>"""Nav"",""Pentland LIVE"",""27"",""1"",""IN-MR2190EN"""</f>
        <v>"Nav","Pentland LIVE","27","1","IN-MR2190EN"</v>
      </c>
      <c r="C471" s="3" t="str">
        <f>"IN-MR2190EN"</f>
        <v>IN-MR2190EN</v>
      </c>
      <c r="D471" s="3" t="str">
        <f>"T1-G4"</f>
        <v>T1-G4</v>
      </c>
      <c r="E471" s="6" t="str">
        <f t="shared" si="48"/>
        <v>Default Delivery Agent.</v>
      </c>
      <c r="F471" s="6" t="str">
        <f t="shared" si="47"/>
        <v>01. Hadfields</v>
      </c>
    </row>
    <row r="472" spans="1:6" x14ac:dyDescent="0.25">
      <c r="A472" t="s">
        <v>21</v>
      </c>
      <c r="B472" s="1" t="str">
        <f>"""Nav"",""Pentland LIVE"",""27"",""1"",""IN-MR2190PDC"""</f>
        <v>"Nav","Pentland LIVE","27","1","IN-MR2190PDC"</v>
      </c>
      <c r="C472" s="3" t="str">
        <f>"IN-MR2190PDC"</f>
        <v>IN-MR2190PDC</v>
      </c>
      <c r="D472" s="3" t="str">
        <f>"T1-G4"</f>
        <v>T1-G4</v>
      </c>
      <c r="E472" s="6" t="str">
        <f t="shared" si="48"/>
        <v>Default Delivery Agent.</v>
      </c>
      <c r="F472" s="6" t="str">
        <f t="shared" si="47"/>
        <v>01. Hadfields</v>
      </c>
    </row>
    <row r="473" spans="1:6" x14ac:dyDescent="0.25">
      <c r="A473" t="s">
        <v>21</v>
      </c>
      <c r="B473" s="1" t="str">
        <f>"""Nav"",""Pentland LIVE"",""27"",""1"",""IN-MR2750"""</f>
        <v>"Nav","Pentland LIVE","27","1","IN-MR2750"</v>
      </c>
      <c r="C473" s="3" t="str">
        <f>"IN-MR2750"</f>
        <v>IN-MR2750</v>
      </c>
      <c r="D473" s="3" t="str">
        <f>"T1-G6"</f>
        <v>T1-G6</v>
      </c>
      <c r="E473" s="6" t="str">
        <f t="shared" si="48"/>
        <v>Default Delivery Agent.</v>
      </c>
      <c r="F473" s="6" t="str">
        <f t="shared" si="47"/>
        <v>01. Hadfields</v>
      </c>
    </row>
    <row r="474" spans="1:6" x14ac:dyDescent="0.25">
      <c r="A474" t="s">
        <v>21</v>
      </c>
      <c r="B474" s="1" t="str">
        <f>"""Nav"",""Pentland LIVE"",""27"",""1"",""IN-MSG1000"""</f>
        <v>"Nav","Pentland LIVE","27","1","IN-MSG1000"</v>
      </c>
      <c r="C474" s="3" t="str">
        <f>"IN-MSG1000"</f>
        <v>IN-MSG1000</v>
      </c>
      <c r="D474" s="3" t="str">
        <f>"T1-G3"</f>
        <v>T1-G3</v>
      </c>
      <c r="E474" s="6" t="str">
        <f t="shared" si="48"/>
        <v>Default Delivery Agent.</v>
      </c>
      <c r="F474" s="6" t="str">
        <f t="shared" si="47"/>
        <v>01. Hadfields</v>
      </c>
    </row>
    <row r="475" spans="1:6" x14ac:dyDescent="0.25">
      <c r="A475" t="s">
        <v>21</v>
      </c>
      <c r="B475" s="1" t="str">
        <f>"""Nav"",""Pentland LIVE"",""27"",""1"",""IN-MSG1400"""</f>
        <v>"Nav","Pentland LIVE","27","1","IN-MSG1400"</v>
      </c>
      <c r="C475" s="3" t="str">
        <f>"IN-MSG1400"</f>
        <v>IN-MSG1400</v>
      </c>
      <c r="D475" s="3" t="str">
        <f>"T1-G3"</f>
        <v>T1-G3</v>
      </c>
      <c r="E475" s="6" t="str">
        <f t="shared" si="48"/>
        <v>Default Delivery Agent.</v>
      </c>
      <c r="F475" s="6" t="str">
        <f t="shared" si="47"/>
        <v>01. Hadfields</v>
      </c>
    </row>
    <row r="476" spans="1:6" x14ac:dyDescent="0.25">
      <c r="A476" t="s">
        <v>21</v>
      </c>
      <c r="B476" s="1" t="str">
        <f>"""Nav"",""Pentland LIVE"",""27"",""1"",""IN-MSG2000"""</f>
        <v>"Nav","Pentland LIVE","27","1","IN-MSG2000"</v>
      </c>
      <c r="C476" s="3" t="str">
        <f>"IN-MSG2000"</f>
        <v>IN-MSG2000</v>
      </c>
      <c r="D476" s="3" t="str">
        <f>"T1-G3"</f>
        <v>T1-G3</v>
      </c>
      <c r="E476" s="6" t="str">
        <f t="shared" si="48"/>
        <v>Default Delivery Agent.</v>
      </c>
      <c r="F476" s="6" t="str">
        <f t="shared" si="47"/>
        <v>01. Hadfields</v>
      </c>
    </row>
    <row r="477" spans="1:6" x14ac:dyDescent="0.25">
      <c r="A477" t="s">
        <v>21</v>
      </c>
      <c r="B477" s="1" t="str">
        <f>"""Nav"",""Pentland LIVE"",""27"",""1"",""IN-MSG2400"""</f>
        <v>"Nav","Pentland LIVE","27","1","IN-MSG2400"</v>
      </c>
      <c r="C477" s="3" t="str">
        <f>"IN-MSG2400"</f>
        <v>IN-MSG2400</v>
      </c>
      <c r="D477" s="3" t="str">
        <f>"T1-G5"</f>
        <v>T1-G5</v>
      </c>
      <c r="E477" s="6" t="str">
        <f t="shared" si="48"/>
        <v>Default Delivery Agent.</v>
      </c>
      <c r="F477" s="6" t="str">
        <f t="shared" si="47"/>
        <v>01. Hadfields</v>
      </c>
    </row>
    <row r="478" spans="1:6" x14ac:dyDescent="0.25">
      <c r="A478" t="s">
        <v>21</v>
      </c>
      <c r="B478" s="1" t="str">
        <f>"""Nav"",""Pentland LIVE"",""27"",""1"",""IN-NEC1002FV"""</f>
        <v>"Nav","Pentland LIVE","27","1","IN-NEC1002FV"</v>
      </c>
      <c r="C478" s="3" t="str">
        <f>"IN-NEC1002FV"</f>
        <v>IN-NEC1002FV</v>
      </c>
      <c r="D478" s="3" t="str">
        <f>"T1-G3"</f>
        <v>T1-G3</v>
      </c>
      <c r="E478" s="6" t="str">
        <f t="shared" si="48"/>
        <v>Default Delivery Agent.</v>
      </c>
      <c r="F478" s="6" t="str">
        <f t="shared" si="47"/>
        <v>01. Hadfields</v>
      </c>
    </row>
    <row r="479" spans="1:6" x14ac:dyDescent="0.25">
      <c r="A479" t="s">
        <v>21</v>
      </c>
      <c r="B479" s="1" t="str">
        <f>"""Nav"",""Pentland LIVE"",""27"",""1"",""IN-NEC1002RV"""</f>
        <v>"Nav","Pentland LIVE","27","1","IN-NEC1002RV"</v>
      </c>
      <c r="C479" s="3" t="str">
        <f>"IN-NEC1002RV"</f>
        <v>IN-NEC1002RV</v>
      </c>
      <c r="D479" s="3" t="str">
        <f>"T1-G3"</f>
        <v>T1-G3</v>
      </c>
      <c r="E479" s="6" t="str">
        <f t="shared" si="48"/>
        <v>Default Delivery Agent.</v>
      </c>
      <c r="F479" s="6" t="str">
        <f t="shared" si="47"/>
        <v>01. Hadfields</v>
      </c>
    </row>
    <row r="480" spans="1:6" x14ac:dyDescent="0.25">
      <c r="A480" t="s">
        <v>21</v>
      </c>
      <c r="B480" s="1" t="str">
        <f>"""Nav"",""Pentland LIVE"",""27"",""1"",""IN-NEC501FV"""</f>
        <v>"Nav","Pentland LIVE","27","1","IN-NEC501FV"</v>
      </c>
      <c r="C480" s="3" t="str">
        <f>"IN-NEC501FV"</f>
        <v>IN-NEC501FV</v>
      </c>
      <c r="D480" s="3" t="str">
        <f>"T1-G2"</f>
        <v>T1-G2</v>
      </c>
      <c r="E480" s="6" t="str">
        <f t="shared" si="48"/>
        <v>Default Delivery Agent.</v>
      </c>
      <c r="F480" s="6" t="str">
        <f t="shared" si="47"/>
        <v>01. Hadfields</v>
      </c>
    </row>
    <row r="481" spans="1:6" x14ac:dyDescent="0.25">
      <c r="A481" t="s">
        <v>21</v>
      </c>
      <c r="B481" s="1" t="str">
        <f>"""Nav"",""Pentland LIVE"",""27"",""1"",""IN-NEC501RV"""</f>
        <v>"Nav","Pentland LIVE","27","1","IN-NEC501RV"</v>
      </c>
      <c r="C481" s="3" t="str">
        <f>"IN-NEC501RV"</f>
        <v>IN-NEC501RV</v>
      </c>
      <c r="D481" s="3" t="str">
        <f>"T1-G2"</f>
        <v>T1-G2</v>
      </c>
      <c r="E481" s="6" t="str">
        <f t="shared" si="48"/>
        <v>Default Delivery Agent.</v>
      </c>
      <c r="F481" s="6" t="str">
        <f t="shared" si="47"/>
        <v>01. Hadfields</v>
      </c>
    </row>
    <row r="482" spans="1:6" x14ac:dyDescent="0.25">
      <c r="A482" t="s">
        <v>21</v>
      </c>
      <c r="B482" s="1" t="str">
        <f>"""Nav"",""Pentland LIVE"",""27"",""1"",""IN-VAR1000B"""</f>
        <v>"Nav","Pentland LIVE","27","1","IN-VAR1000B"</v>
      </c>
      <c r="C482" s="3" t="str">
        <f>"IN-VAR1000B"</f>
        <v>IN-VAR1000B</v>
      </c>
      <c r="D482" s="3" t="str">
        <f>"T1-G3"</f>
        <v>T1-G3</v>
      </c>
      <c r="E482" s="6" t="str">
        <f t="shared" si="48"/>
        <v>Default Delivery Agent.</v>
      </c>
      <c r="F482" s="6" t="str">
        <f t="shared" si="47"/>
        <v>01. Hadfields</v>
      </c>
    </row>
    <row r="483" spans="1:6" x14ac:dyDescent="0.25">
      <c r="A483" t="s">
        <v>21</v>
      </c>
      <c r="B483" s="1" t="str">
        <f>"""Nav"",""Pentland LIVE"",""27"",""1"",""IN-VAR1000M"""</f>
        <v>"Nav","Pentland LIVE","27","1","IN-VAR1000M"</v>
      </c>
      <c r="C483" s="3" t="str">
        <f>"IN-VAR1000M"</f>
        <v>IN-VAR1000M</v>
      </c>
      <c r="D483" s="3" t="str">
        <f>"T1-G3"</f>
        <v>T1-G3</v>
      </c>
      <c r="E483" s="6" t="str">
        <f t="shared" si="48"/>
        <v>Default Delivery Agent.</v>
      </c>
      <c r="F483" s="6" t="str">
        <f t="shared" si="47"/>
        <v>01. Hadfields</v>
      </c>
    </row>
    <row r="484" spans="1:6" x14ac:dyDescent="0.25">
      <c r="A484" t="s">
        <v>21</v>
      </c>
      <c r="B484" s="1" t="str">
        <f>"""Nav"",""Pentland LIVE"",""27"",""1"",""IN-VAR1000N"""</f>
        <v>"Nav","Pentland LIVE","27","1","IN-VAR1000N"</v>
      </c>
      <c r="C484" s="3" t="str">
        <f>"IN-VAR1000N"</f>
        <v>IN-VAR1000N</v>
      </c>
      <c r="D484" s="3" t="str">
        <f>"T1-G3"</f>
        <v>T1-G3</v>
      </c>
      <c r="E484" s="6" t="str">
        <f t="shared" si="48"/>
        <v>Default Delivery Agent.</v>
      </c>
      <c r="F484" s="6" t="str">
        <f t="shared" si="47"/>
        <v>01. Hadfields</v>
      </c>
    </row>
    <row r="485" spans="1:6" x14ac:dyDescent="0.25">
      <c r="A485" t="s">
        <v>21</v>
      </c>
      <c r="B485" s="1" t="str">
        <f>"""Nav"",""Pentland LIVE"",""27"",""1"",""IN-VAR1000R"""</f>
        <v>"Nav","Pentland LIVE","27","1","IN-VAR1000R"</v>
      </c>
      <c r="C485" s="3" t="str">
        <f>"IN-VAR1000R"</f>
        <v>IN-VAR1000R</v>
      </c>
      <c r="D485" s="3" t="str">
        <f>"T1-G3"</f>
        <v>T1-G3</v>
      </c>
      <c r="E485" s="6" t="str">
        <f t="shared" si="48"/>
        <v>Default Delivery Agent.</v>
      </c>
      <c r="F485" s="6" t="str">
        <f t="shared" si="47"/>
        <v>01. Hadfields</v>
      </c>
    </row>
    <row r="486" spans="1:6" x14ac:dyDescent="0.25">
      <c r="A486" t="s">
        <v>21</v>
      </c>
      <c r="B486" s="1" t="str">
        <f>"""Nav"",""Pentland LIVE"",""27"",""1"",""IN-VAR1500B"""</f>
        <v>"Nav","Pentland LIVE","27","1","IN-VAR1500B"</v>
      </c>
      <c r="C486" s="3" t="str">
        <f>"IN-VAR1500B"</f>
        <v>IN-VAR1500B</v>
      </c>
      <c r="D486" s="3" t="str">
        <f t="shared" ref="D486:D491" si="49">"T1-G4"</f>
        <v>T1-G4</v>
      </c>
      <c r="E486" s="6" t="str">
        <f t="shared" si="48"/>
        <v>Default Delivery Agent.</v>
      </c>
      <c r="F486" s="6" t="str">
        <f t="shared" si="47"/>
        <v>01. Hadfields</v>
      </c>
    </row>
    <row r="487" spans="1:6" x14ac:dyDescent="0.25">
      <c r="A487" t="s">
        <v>21</v>
      </c>
      <c r="B487" s="1" t="str">
        <f>"""Nav"",""Pentland LIVE"",""27"",""1"",""IN-VAR1500BM"""</f>
        <v>"Nav","Pentland LIVE","27","1","IN-VAR1500BM"</v>
      </c>
      <c r="C487" s="3" t="str">
        <f>"IN-VAR1500BM"</f>
        <v>IN-VAR1500BM</v>
      </c>
      <c r="D487" s="3" t="str">
        <f t="shared" si="49"/>
        <v>T1-G4</v>
      </c>
      <c r="E487" s="6" t="str">
        <f t="shared" si="48"/>
        <v>Default Delivery Agent.</v>
      </c>
      <c r="F487" s="6" t="str">
        <f t="shared" si="47"/>
        <v>01. Hadfields</v>
      </c>
    </row>
    <row r="488" spans="1:6" x14ac:dyDescent="0.25">
      <c r="A488" t="s">
        <v>21</v>
      </c>
      <c r="B488" s="1" t="str">
        <f>"""Nav"",""Pentland LIVE"",""27"",""1"",""IN-VAR1500H"""</f>
        <v>"Nav","Pentland LIVE","27","1","IN-VAR1500H"</v>
      </c>
      <c r="C488" s="3" t="str">
        <f>"IN-VAR1500H"</f>
        <v>IN-VAR1500H</v>
      </c>
      <c r="D488" s="3" t="str">
        <f t="shared" si="49"/>
        <v>T1-G4</v>
      </c>
      <c r="E488" s="6" t="str">
        <f t="shared" si="48"/>
        <v>Default Delivery Agent.</v>
      </c>
      <c r="F488" s="6" t="str">
        <f t="shared" ref="F488:F519" si="50">"01. Hadfields"</f>
        <v>01. Hadfields</v>
      </c>
    </row>
    <row r="489" spans="1:6" x14ac:dyDescent="0.25">
      <c r="A489" t="s">
        <v>21</v>
      </c>
      <c r="B489" s="1" t="str">
        <f>"""Nav"",""Pentland LIVE"",""27"",""1"",""IN-VAR1500M"""</f>
        <v>"Nav","Pentland LIVE","27","1","IN-VAR1500M"</v>
      </c>
      <c r="C489" s="3" t="str">
        <f>"IN-VAR1500M"</f>
        <v>IN-VAR1500M</v>
      </c>
      <c r="D489" s="3" t="str">
        <f t="shared" si="49"/>
        <v>T1-G4</v>
      </c>
      <c r="E489" s="6" t="str">
        <f t="shared" si="48"/>
        <v>Default Delivery Agent.</v>
      </c>
      <c r="F489" s="6" t="str">
        <f t="shared" si="50"/>
        <v>01. Hadfields</v>
      </c>
    </row>
    <row r="490" spans="1:6" x14ac:dyDescent="0.25">
      <c r="A490" t="s">
        <v>21</v>
      </c>
      <c r="B490" s="1" t="str">
        <f>"""Nav"",""Pentland LIVE"",""27"",""1"",""IN-VAR1500N"""</f>
        <v>"Nav","Pentland LIVE","27","1","IN-VAR1500N"</v>
      </c>
      <c r="C490" s="3" t="str">
        <f>"IN-VAR1500N"</f>
        <v>IN-VAR1500N</v>
      </c>
      <c r="D490" s="3" t="str">
        <f t="shared" si="49"/>
        <v>T1-G4</v>
      </c>
      <c r="E490" s="6" t="str">
        <f t="shared" si="48"/>
        <v>Default Delivery Agent.</v>
      </c>
      <c r="F490" s="6" t="str">
        <f t="shared" si="50"/>
        <v>01. Hadfields</v>
      </c>
    </row>
    <row r="491" spans="1:6" x14ac:dyDescent="0.25">
      <c r="A491" t="s">
        <v>21</v>
      </c>
      <c r="B491" s="1" t="str">
        <f>"""Nav"",""Pentland LIVE"",""27"",""1"",""IN-VAR1500R"""</f>
        <v>"Nav","Pentland LIVE","27","1","IN-VAR1500R"</v>
      </c>
      <c r="C491" s="3" t="str">
        <f>"IN-VAR1500R"</f>
        <v>IN-VAR1500R</v>
      </c>
      <c r="D491" s="3" t="str">
        <f t="shared" si="49"/>
        <v>T1-G4</v>
      </c>
      <c r="E491" s="6" t="str">
        <f t="shared" si="48"/>
        <v>Default Delivery Agent.</v>
      </c>
      <c r="F491" s="6" t="str">
        <f t="shared" si="50"/>
        <v>01. Hadfields</v>
      </c>
    </row>
    <row r="492" spans="1:6" x14ac:dyDescent="0.25">
      <c r="A492" t="s">
        <v>21</v>
      </c>
      <c r="B492" s="1" t="str">
        <f>"""Nav"",""Pentland LIVE"",""27"",""1"",""IN-VAR90AAR"""</f>
        <v>"Nav","Pentland LIVE","27","1","IN-VAR90AAR"</v>
      </c>
      <c r="C492" s="3" t="str">
        <f>"IN-VAR90AAR"</f>
        <v>IN-VAR90AAR</v>
      </c>
      <c r="D492" s="3" t="str">
        <f>"T1-G3"</f>
        <v>T1-G3</v>
      </c>
      <c r="E492" s="6" t="str">
        <f t="shared" si="48"/>
        <v>Default Delivery Agent.</v>
      </c>
      <c r="F492" s="6" t="str">
        <f t="shared" si="50"/>
        <v>01. Hadfields</v>
      </c>
    </row>
    <row r="493" spans="1:6" x14ac:dyDescent="0.25">
      <c r="A493" t="s">
        <v>21</v>
      </c>
      <c r="B493" s="1" t="str">
        <f>"""Nav"",""Pentland LIVE"",""27"",""1"",""IN-VAR90ACR"""</f>
        <v>"Nav","Pentland LIVE","27","1","IN-VAR90ACR"</v>
      </c>
      <c r="C493" s="3" t="str">
        <f>"IN-VAR90ACR"</f>
        <v>IN-VAR90ACR</v>
      </c>
      <c r="D493" s="3" t="str">
        <f>"T1-G3"</f>
        <v>T1-G3</v>
      </c>
      <c r="E493" s="6" t="str">
        <f t="shared" si="48"/>
        <v>Default Delivery Agent.</v>
      </c>
      <c r="F493" s="6" t="str">
        <f t="shared" si="50"/>
        <v>01. Hadfields</v>
      </c>
    </row>
    <row r="494" spans="1:6" x14ac:dyDescent="0.25">
      <c r="A494" t="s">
        <v>21</v>
      </c>
      <c r="B494" s="1" t="str">
        <f>"""Nav"",""Pentland LIVE"",""27"",""1"",""IN-VBR12DS"""</f>
        <v>"Nav","Pentland LIVE","27","1","IN-VBR12DS"</v>
      </c>
      <c r="C494" s="3" t="str">
        <f>"IN-VBR12DS"</f>
        <v>IN-VBR12DS</v>
      </c>
      <c r="D494" s="3" t="str">
        <f>"T1-G3"</f>
        <v>T1-G3</v>
      </c>
      <c r="E494" s="6" t="str">
        <f t="shared" si="48"/>
        <v>Default Delivery Agent.</v>
      </c>
      <c r="F494" s="6" t="str">
        <f t="shared" si="50"/>
        <v>01. Hadfields</v>
      </c>
    </row>
    <row r="495" spans="1:6" x14ac:dyDescent="0.25">
      <c r="A495" t="s">
        <v>21</v>
      </c>
      <c r="B495" s="1" t="str">
        <f>"""Nav"",""Pentland LIVE"",""27"",""1"",""IN-VBR12R"""</f>
        <v>"Nav","Pentland LIVE","27","1","IN-VBR12R"</v>
      </c>
      <c r="C495" s="3" t="str">
        <f>"IN-VBR12R"</f>
        <v>IN-VBR12R</v>
      </c>
      <c r="D495" s="3" t="str">
        <f>"T1-G3"</f>
        <v>T1-G3</v>
      </c>
      <c r="E495" s="6" t="str">
        <f t="shared" si="48"/>
        <v>Default Delivery Agent.</v>
      </c>
      <c r="F495" s="6" t="str">
        <f t="shared" si="50"/>
        <v>01. Hadfields</v>
      </c>
    </row>
    <row r="496" spans="1:6" x14ac:dyDescent="0.25">
      <c r="A496" t="s">
        <v>21</v>
      </c>
      <c r="B496" s="1" t="str">
        <f>"""Nav"",""Pentland LIVE"",""27"",""1"",""IN-VBR12SS"""</f>
        <v>"Nav","Pentland LIVE","27","1","IN-VBR12SS"</v>
      </c>
      <c r="C496" s="3" t="str">
        <f>"IN-VBR12SS"</f>
        <v>IN-VBR12SS</v>
      </c>
      <c r="D496" s="3" t="str">
        <f>"T1-G3"</f>
        <v>T1-G3</v>
      </c>
      <c r="E496" s="6" t="str">
        <f t="shared" si="48"/>
        <v>Default Delivery Agent.</v>
      </c>
      <c r="F496" s="6" t="str">
        <f t="shared" si="50"/>
        <v>01. Hadfields</v>
      </c>
    </row>
    <row r="497" spans="1:6" x14ac:dyDescent="0.25">
      <c r="A497" t="s">
        <v>21</v>
      </c>
      <c r="B497" s="1" t="str">
        <f>"""Nav"",""Pentland LIVE"",""27"",""1"",""IN-VBR18DS"""</f>
        <v>"Nav","Pentland LIVE","27","1","IN-VBR18DS"</v>
      </c>
      <c r="C497" s="3" t="str">
        <f>"IN-VBR18DS"</f>
        <v>IN-VBR18DS</v>
      </c>
      <c r="D497" s="3" t="str">
        <f>"T1-G4"</f>
        <v>T1-G4</v>
      </c>
      <c r="E497" s="6" t="str">
        <f t="shared" si="48"/>
        <v>Default Delivery Agent.</v>
      </c>
      <c r="F497" s="6" t="str">
        <f t="shared" si="50"/>
        <v>01. Hadfields</v>
      </c>
    </row>
    <row r="498" spans="1:6" x14ac:dyDescent="0.25">
      <c r="A498" t="s">
        <v>21</v>
      </c>
      <c r="B498" s="1" t="str">
        <f>"""Nav"",""Pentland LIVE"",""27"",""1"",""IN-VBR18R"""</f>
        <v>"Nav","Pentland LIVE","27","1","IN-VBR18R"</v>
      </c>
      <c r="C498" s="3" t="str">
        <f>"IN-VBR18R"</f>
        <v>IN-VBR18R</v>
      </c>
      <c r="D498" s="3" t="str">
        <f>"T1-G4"</f>
        <v>T1-G4</v>
      </c>
      <c r="E498" s="6" t="str">
        <f t="shared" si="48"/>
        <v>Default Delivery Agent.</v>
      </c>
      <c r="F498" s="6" t="str">
        <f t="shared" si="50"/>
        <v>01. Hadfields</v>
      </c>
    </row>
    <row r="499" spans="1:6" x14ac:dyDescent="0.25">
      <c r="A499" t="s">
        <v>21</v>
      </c>
      <c r="B499" s="1" t="str">
        <f>"""Nav"",""Pentland LIVE"",""27"",""1"",""IN-VBR18SS"""</f>
        <v>"Nav","Pentland LIVE","27","1","IN-VBR18SS"</v>
      </c>
      <c r="C499" s="3" t="str">
        <f>"IN-VBR18SS"</f>
        <v>IN-VBR18SS</v>
      </c>
      <c r="D499" s="3" t="str">
        <f>"T1-G4"</f>
        <v>T1-G4</v>
      </c>
      <c r="E499" s="6" t="str">
        <f t="shared" si="48"/>
        <v>Default Delivery Agent.</v>
      </c>
      <c r="F499" s="6" t="str">
        <f t="shared" si="50"/>
        <v>01. Hadfields</v>
      </c>
    </row>
    <row r="500" spans="1:6" x14ac:dyDescent="0.25">
      <c r="A500" t="s">
        <v>21</v>
      </c>
      <c r="B500" s="1" t="str">
        <f>"""Nav"",""Pentland LIVE"",""27"",""1"",""IN-VBR9DS"""</f>
        <v>"Nav","Pentland LIVE","27","1","IN-VBR9DS"</v>
      </c>
      <c r="C500" s="3" t="str">
        <f>"IN-VBR9DS"</f>
        <v>IN-VBR9DS</v>
      </c>
      <c r="D500" s="3" t="str">
        <f>"T1-G3"</f>
        <v>T1-G3</v>
      </c>
      <c r="E500" s="6" t="str">
        <f t="shared" si="48"/>
        <v>Default Delivery Agent.</v>
      </c>
      <c r="F500" s="6" t="str">
        <f t="shared" si="50"/>
        <v>01. Hadfields</v>
      </c>
    </row>
    <row r="501" spans="1:6" x14ac:dyDescent="0.25">
      <c r="A501" t="s">
        <v>21</v>
      </c>
      <c r="B501" s="1" t="str">
        <f>"""Nav"",""Pentland LIVE"",""27"",""1"",""IN-VBR9R"""</f>
        <v>"Nav","Pentland LIVE","27","1","IN-VBR9R"</v>
      </c>
      <c r="C501" s="3" t="str">
        <f>"IN-VBR9R"</f>
        <v>IN-VBR9R</v>
      </c>
      <c r="D501" s="3" t="str">
        <f>"T1-G3"</f>
        <v>T1-G3</v>
      </c>
      <c r="E501" s="6" t="str">
        <f t="shared" si="48"/>
        <v>Default Delivery Agent.</v>
      </c>
      <c r="F501" s="6" t="str">
        <f t="shared" si="50"/>
        <v>01. Hadfields</v>
      </c>
    </row>
    <row r="502" spans="1:6" x14ac:dyDescent="0.25">
      <c r="A502" t="s">
        <v>21</v>
      </c>
      <c r="B502" s="1" t="str">
        <f>"""Nav"",""Pentland LIVE"",""27"",""1"",""IN-VBR9SS"""</f>
        <v>"Nav","Pentland LIVE","27","1","IN-VBR9SS"</v>
      </c>
      <c r="C502" s="3" t="str">
        <f>"IN-VBR9SS"</f>
        <v>IN-VBR9SS</v>
      </c>
      <c r="D502" s="3" t="str">
        <f>"T1-G3"</f>
        <v>T1-G3</v>
      </c>
      <c r="E502" s="6" t="str">
        <f t="shared" si="48"/>
        <v>Default Delivery Agent.</v>
      </c>
      <c r="F502" s="6" t="str">
        <f t="shared" si="50"/>
        <v>01. Hadfields</v>
      </c>
    </row>
    <row r="503" spans="1:6" x14ac:dyDescent="0.25">
      <c r="A503" t="s">
        <v>21</v>
      </c>
      <c r="B503" s="1" t="str">
        <f>"""Nav"",""Pentland LIVE"",""27"",""1"",""IN-VC1400"""</f>
        <v>"Nav","Pentland LIVE","27","1","IN-VC1400"</v>
      </c>
      <c r="C503" s="3" t="str">
        <f>"IN-VC1400"</f>
        <v>IN-VC1400</v>
      </c>
      <c r="D503" s="3" t="str">
        <f>"T1-G3"</f>
        <v>T1-G3</v>
      </c>
      <c r="E503" s="6" t="str">
        <f t="shared" si="48"/>
        <v>Default Delivery Agent.</v>
      </c>
      <c r="F503" s="6" t="str">
        <f t="shared" si="50"/>
        <v>01. Hadfields</v>
      </c>
    </row>
    <row r="504" spans="1:6" x14ac:dyDescent="0.25">
      <c r="A504" t="s">
        <v>21</v>
      </c>
      <c r="B504" s="1" t="str">
        <f>"""Nav"",""Pentland LIVE"",""27"",""1"",""IN-VC2010"""</f>
        <v>"Nav","Pentland LIVE","27","1","IN-VC2010"</v>
      </c>
      <c r="C504" s="3" t="str">
        <f>"IN-VC2010"</f>
        <v>IN-VC2010</v>
      </c>
      <c r="D504" s="3" t="str">
        <f>"T1-G4"</f>
        <v>T1-G4</v>
      </c>
      <c r="E504" s="6" t="str">
        <f t="shared" si="48"/>
        <v>Default Delivery Agent.</v>
      </c>
      <c r="F504" s="6" t="str">
        <f t="shared" si="50"/>
        <v>01. Hadfields</v>
      </c>
    </row>
    <row r="505" spans="1:6" x14ac:dyDescent="0.25">
      <c r="A505" t="s">
        <v>21</v>
      </c>
      <c r="B505" s="1" t="str">
        <f>"""Nav"",""Pentland LIVE"",""27"",""1"",""IN-VC2010CRISTAL"""</f>
        <v>"Nav","Pentland LIVE","27","1","IN-VC2010CRISTAL"</v>
      </c>
      <c r="C505" s="3" t="str">
        <f>"IN-VC2010CRISTAL"</f>
        <v>IN-VC2010CRISTAL</v>
      </c>
      <c r="D505" s="3" t="str">
        <f>"T1-G4"</f>
        <v>T1-G4</v>
      </c>
      <c r="E505" s="6" t="str">
        <f t="shared" si="48"/>
        <v>Default Delivery Agent.</v>
      </c>
      <c r="F505" s="6" t="str">
        <f t="shared" si="50"/>
        <v>01. Hadfields</v>
      </c>
    </row>
    <row r="506" spans="1:6" x14ac:dyDescent="0.25">
      <c r="A506" t="s">
        <v>21</v>
      </c>
      <c r="B506" s="1" t="str">
        <f>"""Nav"",""Pentland LIVE"",""27"",""1"",""IN-VET6P"""</f>
        <v>"Nav","Pentland LIVE","27","1","IN-VET6P"</v>
      </c>
      <c r="C506" s="3" t="str">
        <f>"IN-VET6P"</f>
        <v>IN-VET6P</v>
      </c>
      <c r="D506" s="3" t="str">
        <f>"T1-G3"</f>
        <v>T1-G3</v>
      </c>
      <c r="E506" s="6" t="str">
        <f t="shared" si="48"/>
        <v>Default Delivery Agent.</v>
      </c>
      <c r="F506" s="6" t="str">
        <f t="shared" si="50"/>
        <v>01. Hadfields</v>
      </c>
    </row>
    <row r="507" spans="1:6" x14ac:dyDescent="0.25">
      <c r="A507" t="s">
        <v>21</v>
      </c>
      <c r="B507" s="1" t="str">
        <f>"""Nav"",""Pentland LIVE"",""27"",""1"",""IN-VET8P"""</f>
        <v>"Nav","Pentland LIVE","27","1","IN-VET8P"</v>
      </c>
      <c r="C507" s="3" t="str">
        <f>"IN-VET8P"</f>
        <v>IN-VET8P</v>
      </c>
      <c r="D507" s="3" t="str">
        <f>"T1-G3"</f>
        <v>T1-G3</v>
      </c>
      <c r="E507" s="6" t="str">
        <f t="shared" si="48"/>
        <v>Default Delivery Agent.</v>
      </c>
      <c r="F507" s="6" t="str">
        <f t="shared" si="50"/>
        <v>01. Hadfields</v>
      </c>
    </row>
    <row r="508" spans="1:6" x14ac:dyDescent="0.25">
      <c r="A508" t="s">
        <v>21</v>
      </c>
      <c r="B508" s="1" t="str">
        <f>"""Nav"",""Pentland LIVE"",""27"",""1"",""IN-VIP1330B3CR"""</f>
        <v>"Nav","Pentland LIVE","27","1","IN-VIP1330B3CR"</v>
      </c>
      <c r="C508" s="3" t="str">
        <f>"IN-VIP1330B3CR"</f>
        <v>IN-VIP1330B3CR</v>
      </c>
      <c r="D508" s="3" t="str">
        <f>"T1-G2"</f>
        <v>T1-G2</v>
      </c>
      <c r="E508" s="6" t="str">
        <f t="shared" si="48"/>
        <v>Default Delivery Agent.</v>
      </c>
      <c r="F508" s="6" t="str">
        <f t="shared" si="50"/>
        <v>01. Hadfields</v>
      </c>
    </row>
    <row r="509" spans="1:6" x14ac:dyDescent="0.25">
      <c r="A509" t="s">
        <v>21</v>
      </c>
      <c r="B509" s="1" t="str">
        <f>"""Nav"",""Pentland LIVE"",""27"",""1"",""IN-VIP1330B3TA"""</f>
        <v>"Nav","Pentland LIVE","27","1","IN-VIP1330B3TA"</v>
      </c>
      <c r="C509" s="3" t="str">
        <f>"IN-VIP1330B3TA"</f>
        <v>IN-VIP1330B3TA</v>
      </c>
      <c r="D509" s="3" t="str">
        <f>"T1-G2"</f>
        <v>T1-G2</v>
      </c>
      <c r="E509" s="6" t="str">
        <f t="shared" si="48"/>
        <v>Default Delivery Agent.</v>
      </c>
      <c r="F509" s="6" t="str">
        <f t="shared" si="50"/>
        <v>01. Hadfields</v>
      </c>
    </row>
    <row r="510" spans="1:6" x14ac:dyDescent="0.25">
      <c r="A510" t="s">
        <v>21</v>
      </c>
      <c r="B510" s="1" t="str">
        <f>"""Nav"",""Pentland LIVE"",""27"",""1"",""IN-VIP1330B4CR"""</f>
        <v>"Nav","Pentland LIVE","27","1","IN-VIP1330B4CR"</v>
      </c>
      <c r="C510" s="3" t="str">
        <f>"IN-VIP1330B4CR"</f>
        <v>IN-VIP1330B4CR</v>
      </c>
      <c r="D510" s="3" t="str">
        <f>"T1-G2"</f>
        <v>T1-G2</v>
      </c>
      <c r="E510" s="6" t="str">
        <f t="shared" si="48"/>
        <v>Default Delivery Agent.</v>
      </c>
      <c r="F510" s="6" t="str">
        <f t="shared" si="50"/>
        <v>01. Hadfields</v>
      </c>
    </row>
    <row r="511" spans="1:6" x14ac:dyDescent="0.25">
      <c r="A511" t="s">
        <v>21</v>
      </c>
      <c r="B511" s="1" t="str">
        <f>"""Nav"",""Pentland LIVE"",""27"",""1"",""IN-VIP1330B4TA"""</f>
        <v>"Nav","Pentland LIVE","27","1","IN-VIP1330B4TA"</v>
      </c>
      <c r="C511" s="3" t="str">
        <f>"IN-VIP1330B4TA"</f>
        <v>IN-VIP1330B4TA</v>
      </c>
      <c r="D511" s="3" t="str">
        <f>"T1-G2"</f>
        <v>T1-G2</v>
      </c>
      <c r="E511" s="6" t="str">
        <f t="shared" si="48"/>
        <v>Default Delivery Agent.</v>
      </c>
      <c r="F511" s="6" t="str">
        <f t="shared" si="50"/>
        <v>01. Hadfields</v>
      </c>
    </row>
    <row r="512" spans="1:6" x14ac:dyDescent="0.25">
      <c r="A512" t="s">
        <v>21</v>
      </c>
      <c r="B512" s="1" t="str">
        <f>"""Nav"",""Pentland LIVE"",""27"",""1"",""IN-VIP1490B3CR"""</f>
        <v>"Nav","Pentland LIVE","27","1","IN-VIP1490B3CR"</v>
      </c>
      <c r="C512" s="3" t="str">
        <f>"IN-VIP1490B3CR"</f>
        <v>IN-VIP1490B3CR</v>
      </c>
      <c r="D512" s="3" t="str">
        <f t="shared" ref="D512:D523" si="51">"T1-G3"</f>
        <v>T1-G3</v>
      </c>
      <c r="E512" s="6" t="str">
        <f t="shared" si="48"/>
        <v>Default Delivery Agent.</v>
      </c>
      <c r="F512" s="6" t="str">
        <f t="shared" si="50"/>
        <v>01. Hadfields</v>
      </c>
    </row>
    <row r="513" spans="1:6" x14ac:dyDescent="0.25">
      <c r="A513" t="s">
        <v>21</v>
      </c>
      <c r="B513" s="1" t="str">
        <f>"""Nav"",""Pentland LIVE"",""27"",""1"",""IN-VIP1490B3TA"""</f>
        <v>"Nav","Pentland LIVE","27","1","IN-VIP1490B3TA"</v>
      </c>
      <c r="C513" s="3" t="str">
        <f>"IN-VIP1490B3TA"</f>
        <v>IN-VIP1490B3TA</v>
      </c>
      <c r="D513" s="3" t="str">
        <f t="shared" si="51"/>
        <v>T1-G3</v>
      </c>
      <c r="E513" s="6" t="str">
        <f t="shared" si="48"/>
        <v>Default Delivery Agent.</v>
      </c>
      <c r="F513" s="6" t="str">
        <f t="shared" si="50"/>
        <v>01. Hadfields</v>
      </c>
    </row>
    <row r="514" spans="1:6" x14ac:dyDescent="0.25">
      <c r="A514" t="s">
        <v>21</v>
      </c>
      <c r="B514" s="1" t="str">
        <f>"""Nav"",""Pentland LIVE"",""27"",""1"",""IN-VIP1490B4CR"""</f>
        <v>"Nav","Pentland LIVE","27","1","IN-VIP1490B4CR"</v>
      </c>
      <c r="C514" s="3" t="str">
        <f>"IN-VIP1490B4CR"</f>
        <v>IN-VIP1490B4CR</v>
      </c>
      <c r="D514" s="3" t="str">
        <f t="shared" si="51"/>
        <v>T1-G3</v>
      </c>
      <c r="E514" s="6" t="str">
        <f t="shared" si="48"/>
        <v>Default Delivery Agent.</v>
      </c>
      <c r="F514" s="6" t="str">
        <f t="shared" si="50"/>
        <v>01. Hadfields</v>
      </c>
    </row>
    <row r="515" spans="1:6" x14ac:dyDescent="0.25">
      <c r="A515" t="s">
        <v>21</v>
      </c>
      <c r="B515" s="1" t="str">
        <f>"""Nav"",""Pentland LIVE"",""27"",""1"",""IN-VIP1490B4TA"""</f>
        <v>"Nav","Pentland LIVE","27","1","IN-VIP1490B4TA"</v>
      </c>
      <c r="C515" s="3" t="str">
        <f>"IN-VIP1490B4TA"</f>
        <v>IN-VIP1490B4TA</v>
      </c>
      <c r="D515" s="3" t="str">
        <f t="shared" si="51"/>
        <v>T1-G3</v>
      </c>
      <c r="E515" s="6" t="str">
        <f t="shared" si="48"/>
        <v>Default Delivery Agent.</v>
      </c>
      <c r="F515" s="6" t="str">
        <f t="shared" si="50"/>
        <v>01. Hadfields</v>
      </c>
    </row>
    <row r="516" spans="1:6" x14ac:dyDescent="0.25">
      <c r="A516" t="s">
        <v>21</v>
      </c>
      <c r="B516" s="1" t="str">
        <f>"""Nav"",""Pentland LIVE"",""27"",""1"",""IN-VIP1740B3CR"""</f>
        <v>"Nav","Pentland LIVE","27","1","IN-VIP1740B3CR"</v>
      </c>
      <c r="C516" s="3" t="str">
        <f>"IN-VIP1740B3CR"</f>
        <v>IN-VIP1740B3CR</v>
      </c>
      <c r="D516" s="3" t="str">
        <f t="shared" si="51"/>
        <v>T1-G3</v>
      </c>
      <c r="E516" s="6" t="str">
        <f t="shared" si="48"/>
        <v>Default Delivery Agent.</v>
      </c>
      <c r="F516" s="6" t="str">
        <f t="shared" si="50"/>
        <v>01. Hadfields</v>
      </c>
    </row>
    <row r="517" spans="1:6" x14ac:dyDescent="0.25">
      <c r="A517" t="s">
        <v>21</v>
      </c>
      <c r="B517" s="1" t="str">
        <f>"""Nav"",""Pentland LIVE"",""27"",""1"",""IN-VIP1740B3TA"""</f>
        <v>"Nav","Pentland LIVE","27","1","IN-VIP1740B3TA"</v>
      </c>
      <c r="C517" s="3" t="str">
        <f>"IN-VIP1740B3TA"</f>
        <v>IN-VIP1740B3TA</v>
      </c>
      <c r="D517" s="3" t="str">
        <f t="shared" si="51"/>
        <v>T1-G3</v>
      </c>
      <c r="E517" s="6" t="str">
        <f t="shared" si="48"/>
        <v>Default Delivery Agent.</v>
      </c>
      <c r="F517" s="6" t="str">
        <f t="shared" si="50"/>
        <v>01. Hadfields</v>
      </c>
    </row>
    <row r="518" spans="1:6" x14ac:dyDescent="0.25">
      <c r="A518" t="s">
        <v>21</v>
      </c>
      <c r="B518" s="1" t="str">
        <f>"""Nav"",""Pentland LIVE"",""27"",""1"",""IN-VIP1740B4CR"""</f>
        <v>"Nav","Pentland LIVE","27","1","IN-VIP1740B4CR"</v>
      </c>
      <c r="C518" s="3" t="str">
        <f>"IN-VIP1740B4CR"</f>
        <v>IN-VIP1740B4CR</v>
      </c>
      <c r="D518" s="3" t="str">
        <f t="shared" si="51"/>
        <v>T1-G3</v>
      </c>
      <c r="E518" s="6" t="str">
        <f t="shared" si="48"/>
        <v>Default Delivery Agent.</v>
      </c>
      <c r="F518" s="6" t="str">
        <f t="shared" si="50"/>
        <v>01. Hadfields</v>
      </c>
    </row>
    <row r="519" spans="1:6" x14ac:dyDescent="0.25">
      <c r="A519" t="s">
        <v>21</v>
      </c>
      <c r="B519" s="1" t="str">
        <f>"""Nav"",""Pentland LIVE"",""27"",""1"",""IN-VIP1740B4TA"""</f>
        <v>"Nav","Pentland LIVE","27","1","IN-VIP1740B4TA"</v>
      </c>
      <c r="C519" s="3" t="str">
        <f>"IN-VIP1740B4TA"</f>
        <v>IN-VIP1740B4TA</v>
      </c>
      <c r="D519" s="3" t="str">
        <f t="shared" si="51"/>
        <v>T1-G3</v>
      </c>
      <c r="E519" s="6" t="str">
        <f t="shared" si="48"/>
        <v>Default Delivery Agent.</v>
      </c>
      <c r="F519" s="6" t="str">
        <f t="shared" si="50"/>
        <v>01. Hadfields</v>
      </c>
    </row>
    <row r="520" spans="1:6" x14ac:dyDescent="0.25">
      <c r="A520" t="s">
        <v>21</v>
      </c>
      <c r="B520" s="1" t="str">
        <f>"""Nav"",""Pentland LIVE"",""27"",""1"",""IN-VIP1980B3CR"""</f>
        <v>"Nav","Pentland LIVE","27","1","IN-VIP1980B3CR"</v>
      </c>
      <c r="C520" s="3" t="str">
        <f>"IN-VIP1980B3CR"</f>
        <v>IN-VIP1980B3CR</v>
      </c>
      <c r="D520" s="3" t="str">
        <f t="shared" si="51"/>
        <v>T1-G3</v>
      </c>
      <c r="E520" s="6" t="str">
        <f t="shared" si="48"/>
        <v>Default Delivery Agent.</v>
      </c>
      <c r="F520" s="6" t="str">
        <f t="shared" ref="F520:F536" si="52">"01. Hadfields"</f>
        <v>01. Hadfields</v>
      </c>
    </row>
    <row r="521" spans="1:6" x14ac:dyDescent="0.25">
      <c r="A521" t="s">
        <v>21</v>
      </c>
      <c r="B521" s="1" t="str">
        <f>"""Nav"",""Pentland LIVE"",""27"",""1"",""IN-VIP1980B3TA"""</f>
        <v>"Nav","Pentland LIVE","27","1","IN-VIP1980B3TA"</v>
      </c>
      <c r="C521" s="3" t="str">
        <f>"IN-VIP1980B3TA"</f>
        <v>IN-VIP1980B3TA</v>
      </c>
      <c r="D521" s="3" t="str">
        <f t="shared" si="51"/>
        <v>T1-G3</v>
      </c>
      <c r="E521" s="6" t="str">
        <f t="shared" si="48"/>
        <v>Default Delivery Agent.</v>
      </c>
      <c r="F521" s="6" t="str">
        <f t="shared" si="52"/>
        <v>01. Hadfields</v>
      </c>
    </row>
    <row r="522" spans="1:6" x14ac:dyDescent="0.25">
      <c r="A522" t="s">
        <v>21</v>
      </c>
      <c r="B522" s="1" t="str">
        <f>"""Nav"",""Pentland LIVE"",""27"",""1"",""IN-VIP1980B4CR"""</f>
        <v>"Nav","Pentland LIVE","27","1","IN-VIP1980B4CR"</v>
      </c>
      <c r="C522" s="3" t="str">
        <f>"IN-VIP1980B4CR"</f>
        <v>IN-VIP1980B4CR</v>
      </c>
      <c r="D522" s="3" t="str">
        <f t="shared" si="51"/>
        <v>T1-G3</v>
      </c>
      <c r="E522" s="6" t="str">
        <f t="shared" ref="E522:E585" si="53">"Default Delivery Agent."</f>
        <v>Default Delivery Agent.</v>
      </c>
      <c r="F522" s="6" t="str">
        <f t="shared" si="52"/>
        <v>01. Hadfields</v>
      </c>
    </row>
    <row r="523" spans="1:6" x14ac:dyDescent="0.25">
      <c r="A523" t="s">
        <v>21</v>
      </c>
      <c r="B523" s="1" t="str">
        <f>"""Nav"",""Pentland LIVE"",""27"",""1"",""IN-VIP1980B4TA"""</f>
        <v>"Nav","Pentland LIVE","27","1","IN-VIP1980B4TA"</v>
      </c>
      <c r="C523" s="3" t="str">
        <f>"IN-VIP1980B4TA"</f>
        <v>IN-VIP1980B4TA</v>
      </c>
      <c r="D523" s="3" t="str">
        <f t="shared" si="51"/>
        <v>T1-G3</v>
      </c>
      <c r="E523" s="6" t="str">
        <f t="shared" si="53"/>
        <v>Default Delivery Agent.</v>
      </c>
      <c r="F523" s="6" t="str">
        <f t="shared" si="52"/>
        <v>01. Hadfields</v>
      </c>
    </row>
    <row r="524" spans="1:6" x14ac:dyDescent="0.25">
      <c r="A524" t="s">
        <v>21</v>
      </c>
      <c r="B524" s="1" t="str">
        <f>"""Nav"",""Pentland LIVE"",""27"",""1"",""IN-VIP2330B3CR"""</f>
        <v>"Nav","Pentland LIVE","27","1","IN-VIP2330B3CR"</v>
      </c>
      <c r="C524" s="3" t="str">
        <f>"IN-VIP2330B3CR"</f>
        <v>IN-VIP2330B3CR</v>
      </c>
      <c r="D524" s="3" t="str">
        <f>"T1-G4"</f>
        <v>T1-G4</v>
      </c>
      <c r="E524" s="6" t="str">
        <f t="shared" si="53"/>
        <v>Default Delivery Agent.</v>
      </c>
      <c r="F524" s="6" t="str">
        <f t="shared" si="52"/>
        <v>01. Hadfields</v>
      </c>
    </row>
    <row r="525" spans="1:6" x14ac:dyDescent="0.25">
      <c r="A525" t="s">
        <v>21</v>
      </c>
      <c r="B525" s="1" t="str">
        <f>"""Nav"",""Pentland LIVE"",""27"",""1"",""IN-VIP2330B3TA"""</f>
        <v>"Nav","Pentland LIVE","27","1","IN-VIP2330B3TA"</v>
      </c>
      <c r="C525" s="3" t="str">
        <f>"IN-VIP2330B3TA"</f>
        <v>IN-VIP2330B3TA</v>
      </c>
      <c r="D525" s="3" t="str">
        <f>"T1-G4"</f>
        <v>T1-G4</v>
      </c>
      <c r="E525" s="6" t="str">
        <f t="shared" si="53"/>
        <v>Default Delivery Agent.</v>
      </c>
      <c r="F525" s="6" t="str">
        <f t="shared" si="52"/>
        <v>01. Hadfields</v>
      </c>
    </row>
    <row r="526" spans="1:6" x14ac:dyDescent="0.25">
      <c r="A526" t="s">
        <v>21</v>
      </c>
      <c r="B526" s="1" t="str">
        <f>"""Nav"",""Pentland LIVE"",""27"",""1"",""IN-VIP2330B4CR"""</f>
        <v>"Nav","Pentland LIVE","27","1","IN-VIP2330B4CR"</v>
      </c>
      <c r="C526" s="3" t="str">
        <f>"IN-VIP2330B4CR"</f>
        <v>IN-VIP2330B4CR</v>
      </c>
      <c r="D526" s="3" t="str">
        <f>"T1-G4"</f>
        <v>T1-G4</v>
      </c>
      <c r="E526" s="6" t="str">
        <f t="shared" si="53"/>
        <v>Default Delivery Agent.</v>
      </c>
      <c r="F526" s="6" t="str">
        <f t="shared" si="52"/>
        <v>01. Hadfields</v>
      </c>
    </row>
    <row r="527" spans="1:6" x14ac:dyDescent="0.25">
      <c r="A527" t="s">
        <v>21</v>
      </c>
      <c r="B527" s="1" t="str">
        <f>"""Nav"",""Pentland LIVE"",""27"",""1"",""IN-VIP2330B4TA"""</f>
        <v>"Nav","Pentland LIVE","27","1","IN-VIP2330B4TA"</v>
      </c>
      <c r="C527" s="3" t="str">
        <f>"IN-VIP2330B4TA"</f>
        <v>IN-VIP2330B4TA</v>
      </c>
      <c r="D527" s="3" t="str">
        <f>"T1-G4"</f>
        <v>T1-G4</v>
      </c>
      <c r="E527" s="6" t="str">
        <f t="shared" si="53"/>
        <v>Default Delivery Agent.</v>
      </c>
      <c r="F527" s="6" t="str">
        <f t="shared" si="52"/>
        <v>01. Hadfields</v>
      </c>
    </row>
    <row r="528" spans="1:6" x14ac:dyDescent="0.25">
      <c r="A528" t="s">
        <v>21</v>
      </c>
      <c r="B528" s="1" t="str">
        <f>"""Nav"",""Pentland LIVE"",""27"",""1"",""IN-VML1200"""</f>
        <v>"Nav","Pentland LIVE","27","1","IN-VML1200"</v>
      </c>
      <c r="C528" s="3" t="str">
        <f>"IN-VML1200"</f>
        <v>IN-VML1200</v>
      </c>
      <c r="D528" s="3" t="str">
        <f>"T1-G3"</f>
        <v>T1-G3</v>
      </c>
      <c r="E528" s="6" t="str">
        <f t="shared" si="53"/>
        <v>Default Delivery Agent.</v>
      </c>
      <c r="F528" s="6" t="str">
        <f t="shared" si="52"/>
        <v>01. Hadfields</v>
      </c>
    </row>
    <row r="529" spans="1:6" x14ac:dyDescent="0.25">
      <c r="A529" t="s">
        <v>21</v>
      </c>
      <c r="B529" s="1" t="str">
        <f>"""Nav"",""Pentland LIVE"",""27"",""1"",""IN-VML1500"""</f>
        <v>"Nav","Pentland LIVE","27","1","IN-VML1500"</v>
      </c>
      <c r="C529" s="3" t="str">
        <f>"IN-VML1500"</f>
        <v>IN-VML1500</v>
      </c>
      <c r="D529" s="3" t="str">
        <f>"T1-G3"</f>
        <v>T1-G3</v>
      </c>
      <c r="E529" s="6" t="str">
        <f t="shared" si="53"/>
        <v>Default Delivery Agent.</v>
      </c>
      <c r="F529" s="6" t="str">
        <f t="shared" si="52"/>
        <v>01. Hadfields</v>
      </c>
    </row>
    <row r="530" spans="1:6" x14ac:dyDescent="0.25">
      <c r="A530" t="s">
        <v>21</v>
      </c>
      <c r="B530" s="1" t="str">
        <f>"""Nav"",""Pentland LIVE"",""27"",""1"",""IN-VML1800"""</f>
        <v>"Nav","Pentland LIVE","27","1","IN-VML1800"</v>
      </c>
      <c r="C530" s="3" t="str">
        <f>"IN-VML1800"</f>
        <v>IN-VML1800</v>
      </c>
      <c r="D530" s="3" t="str">
        <f>"T1-G4"</f>
        <v>T1-G4</v>
      </c>
      <c r="E530" s="6" t="str">
        <f t="shared" si="53"/>
        <v>Default Delivery Agent.</v>
      </c>
      <c r="F530" s="6" t="str">
        <f t="shared" si="52"/>
        <v>01. Hadfields</v>
      </c>
    </row>
    <row r="531" spans="1:6" x14ac:dyDescent="0.25">
      <c r="A531" t="s">
        <v>21</v>
      </c>
      <c r="B531" s="1" t="str">
        <f>"""Nav"",""Pentland LIVE"",""27"",""1"",""IN-VMS1000SS"""</f>
        <v>"Nav","Pentland LIVE","27","1","IN-VMS1000SS"</v>
      </c>
      <c r="C531" s="3" t="str">
        <f>"IN-VMS1000SS"</f>
        <v>IN-VMS1000SS</v>
      </c>
      <c r="D531" s="3" t="str">
        <f>"T1-G2"</f>
        <v>T1-G2</v>
      </c>
      <c r="E531" s="6" t="str">
        <f t="shared" si="53"/>
        <v>Default Delivery Agent.</v>
      </c>
      <c r="F531" s="6" t="str">
        <f t="shared" si="52"/>
        <v>01. Hadfields</v>
      </c>
    </row>
    <row r="532" spans="1:6" x14ac:dyDescent="0.25">
      <c r="A532" t="s">
        <v>21</v>
      </c>
      <c r="B532" s="1" t="str">
        <f>"""Nav"",""Pentland LIVE"",""27"",""1"",""IN-VMS1350SS"""</f>
        <v>"Nav","Pentland LIVE","27","1","IN-VMS1350SS"</v>
      </c>
      <c r="C532" s="3" t="str">
        <f>"IN-VMS1350SS"</f>
        <v>IN-VMS1350SS</v>
      </c>
      <c r="D532" s="3" t="str">
        <f>"T1-G2"</f>
        <v>T1-G2</v>
      </c>
      <c r="E532" s="6" t="str">
        <f t="shared" si="53"/>
        <v>Default Delivery Agent.</v>
      </c>
      <c r="F532" s="6" t="str">
        <f t="shared" si="52"/>
        <v>01. Hadfields</v>
      </c>
    </row>
    <row r="533" spans="1:6" x14ac:dyDescent="0.25">
      <c r="A533" t="s">
        <v>21</v>
      </c>
      <c r="B533" s="1" t="str">
        <f>"""Nav"",""Pentland LIVE"",""27"",""1"",""IN-VMS1500SS"""</f>
        <v>"Nav","Pentland LIVE","27","1","IN-VMS1500SS"</v>
      </c>
      <c r="C533" s="3" t="str">
        <f>"IN-VMS1500SS"</f>
        <v>IN-VMS1500SS</v>
      </c>
      <c r="D533" s="3" t="str">
        <f>"T1-G3"</f>
        <v>T1-G3</v>
      </c>
      <c r="E533" s="6" t="str">
        <f t="shared" si="53"/>
        <v>Default Delivery Agent.</v>
      </c>
      <c r="F533" s="6" t="str">
        <f t="shared" si="52"/>
        <v>01. Hadfields</v>
      </c>
    </row>
    <row r="534" spans="1:6" x14ac:dyDescent="0.25">
      <c r="A534" t="s">
        <v>21</v>
      </c>
      <c r="B534" s="1" t="str">
        <f>"""Nav"",""Pentland LIVE"",""27"",""1"",""IN-VSU4P"""</f>
        <v>"Nav","Pentland LIVE","27","1","IN-VSU4P"</v>
      </c>
      <c r="C534" s="3" t="str">
        <f>"IN-VSU4P"</f>
        <v>IN-VSU4P</v>
      </c>
      <c r="D534" s="3" t="str">
        <f>"T1-G2"</f>
        <v>T1-G2</v>
      </c>
      <c r="E534" s="6" t="str">
        <f t="shared" si="53"/>
        <v>Default Delivery Agent.</v>
      </c>
      <c r="F534" s="6" t="str">
        <f t="shared" si="52"/>
        <v>01. Hadfields</v>
      </c>
    </row>
    <row r="535" spans="1:6" x14ac:dyDescent="0.25">
      <c r="A535" t="s">
        <v>21</v>
      </c>
      <c r="B535" s="1" t="str">
        <f>"""Nav"",""Pentland LIVE"",""27"",""1"",""IN-VSU6P"""</f>
        <v>"Nav","Pentland LIVE","27","1","IN-VSU6P"</v>
      </c>
      <c r="C535" s="3" t="str">
        <f>"IN-VSU6P"</f>
        <v>IN-VSU6P</v>
      </c>
      <c r="D535" s="3" t="str">
        <f>"T1-G2"</f>
        <v>T1-G2</v>
      </c>
      <c r="E535" s="6" t="str">
        <f t="shared" si="53"/>
        <v>Default Delivery Agent.</v>
      </c>
      <c r="F535" s="6" t="str">
        <f t="shared" si="52"/>
        <v>01. Hadfields</v>
      </c>
    </row>
    <row r="536" spans="1:6" x14ac:dyDescent="0.25">
      <c r="A536" t="s">
        <v>21</v>
      </c>
      <c r="B536" s="1" t="str">
        <f>"""Nav"",""Pentland LIVE"",""27"",""1"",""IN-VSU8P"""</f>
        <v>"Nav","Pentland LIVE","27","1","IN-VSU8P"</v>
      </c>
      <c r="C536" s="3" t="str">
        <f>"IN-VSU8P"</f>
        <v>IN-VSU8P</v>
      </c>
      <c r="D536" s="3" t="str">
        <f>"T1-G3"</f>
        <v>T1-G3</v>
      </c>
      <c r="E536" s="6" t="str">
        <f t="shared" si="53"/>
        <v>Default Delivery Agent.</v>
      </c>
      <c r="F536" s="6" t="str">
        <f t="shared" si="52"/>
        <v>01. Hadfields</v>
      </c>
    </row>
    <row r="537" spans="1:6" x14ac:dyDescent="0.25">
      <c r="A537" t="s">
        <v>21</v>
      </c>
      <c r="B537" s="1" t="str">
        <f>"""Nav"",""Pentland LIVE"",""27"",""1"",""IN-ZX1"""</f>
        <v>"Nav","Pentland LIVE","27","1","IN-ZX1"</v>
      </c>
      <c r="C537" s="3" t="str">
        <f>"IN-ZX1"</f>
        <v>IN-ZX1</v>
      </c>
      <c r="D537" s="3" t="str">
        <f>"T1-G1"</f>
        <v>T1-G1</v>
      </c>
      <c r="E537" s="6" t="str">
        <f t="shared" si="53"/>
        <v>Default Delivery Agent.</v>
      </c>
      <c r="F537" s="6" t="str">
        <f>"02. Montgomery's"</f>
        <v>02. Montgomery's</v>
      </c>
    </row>
    <row r="538" spans="1:6" x14ac:dyDescent="0.25">
      <c r="A538" t="s">
        <v>21</v>
      </c>
      <c r="B538" s="1" t="str">
        <f>"""Nav"",""Pentland LIVE"",""27"",""1"",""IN-ZX10"""</f>
        <v>"Nav","Pentland LIVE","27","1","IN-ZX10"</v>
      </c>
      <c r="C538" s="3" t="str">
        <f>"IN-ZX10"</f>
        <v>IN-ZX10</v>
      </c>
      <c r="D538" s="3" t="str">
        <f>"T1-G2"</f>
        <v>T1-G2</v>
      </c>
      <c r="E538" s="6" t="str">
        <f t="shared" si="53"/>
        <v>Default Delivery Agent.</v>
      </c>
      <c r="F538" s="6" t="str">
        <f>"01. Hadfields"</f>
        <v>01. Hadfields</v>
      </c>
    </row>
    <row r="539" spans="1:6" x14ac:dyDescent="0.25">
      <c r="A539" t="s">
        <v>21</v>
      </c>
      <c r="B539" s="1" t="str">
        <f>"""Nav"",""Pentland LIVE"",""27"",""1"",""IN-ZX2"""</f>
        <v>"Nav","Pentland LIVE","27","1","IN-ZX2"</v>
      </c>
      <c r="C539" s="3" t="str">
        <f>"IN-ZX2"</f>
        <v>IN-ZX2</v>
      </c>
      <c r="D539" s="3" t="str">
        <f>"T1-G1"</f>
        <v>T1-G1</v>
      </c>
      <c r="E539" s="6" t="str">
        <f t="shared" si="53"/>
        <v>Default Delivery Agent.</v>
      </c>
      <c r="F539" s="6" t="str">
        <f>"02. Montgomery's"</f>
        <v>02. Montgomery's</v>
      </c>
    </row>
    <row r="540" spans="1:6" x14ac:dyDescent="0.25">
      <c r="A540" t="s">
        <v>21</v>
      </c>
      <c r="B540" s="1" t="str">
        <f>"""Nav"",""Pentland LIVE"",""27"",""1"",""IN-ZX20"""</f>
        <v>"Nav","Pentland LIVE","27","1","IN-ZX20"</v>
      </c>
      <c r="C540" s="3" t="str">
        <f>"IN-ZX20"</f>
        <v>IN-ZX20</v>
      </c>
      <c r="D540" s="3" t="str">
        <f>"T1-G3"</f>
        <v>T1-G3</v>
      </c>
      <c r="E540" s="6" t="str">
        <f t="shared" si="53"/>
        <v>Default Delivery Agent.</v>
      </c>
      <c r="F540" s="6" t="str">
        <f>"01. Hadfields"</f>
        <v>01. Hadfields</v>
      </c>
    </row>
    <row r="541" spans="1:6" x14ac:dyDescent="0.25">
      <c r="A541" t="s">
        <v>21</v>
      </c>
      <c r="B541" s="1" t="str">
        <f>"""Nav"",""Pentland LIVE"",""27"",""1"",""IN-ZX2SL"""</f>
        <v>"Nav","Pentland LIVE","27","1","IN-ZX2SL"</v>
      </c>
      <c r="C541" s="3" t="str">
        <f>"IN-ZX2SL"</f>
        <v>IN-ZX2SL</v>
      </c>
      <c r="D541" s="3" t="str">
        <f>"T1-G1"</f>
        <v>T1-G1</v>
      </c>
      <c r="E541" s="6" t="str">
        <f t="shared" si="53"/>
        <v>Default Delivery Agent.</v>
      </c>
      <c r="F541" s="6" t="str">
        <f>"02. Montgomery's"</f>
        <v>02. Montgomery's</v>
      </c>
    </row>
    <row r="542" spans="1:6" x14ac:dyDescent="0.25">
      <c r="A542" t="s">
        <v>21</v>
      </c>
      <c r="B542" s="1" t="str">
        <f>"""Nav"",""Pentland LIVE"",""27"",""1"",""IN-ZX3"""</f>
        <v>"Nav","Pentland LIVE","27","1","IN-ZX3"</v>
      </c>
      <c r="C542" s="3" t="str">
        <f>"IN-ZX3"</f>
        <v>IN-ZX3</v>
      </c>
      <c r="D542" s="3" t="str">
        <f>"T1-G2"</f>
        <v>T1-G2</v>
      </c>
      <c r="E542" s="6" t="str">
        <f t="shared" si="53"/>
        <v>Default Delivery Agent.</v>
      </c>
      <c r="F542" s="6" t="str">
        <f>"02. Montgomery's"</f>
        <v>02. Montgomery's</v>
      </c>
    </row>
    <row r="543" spans="1:6" x14ac:dyDescent="0.25">
      <c r="A543" t="s">
        <v>21</v>
      </c>
      <c r="B543" s="1" t="str">
        <f>"""Nav"",""Pentland LIVE"",""27"",""1"",""IN-ZXS1"""</f>
        <v>"Nav","Pentland LIVE","27","1","IN-ZXS1"</v>
      </c>
      <c r="C543" s="3" t="str">
        <f>"IN-ZXS1"</f>
        <v>IN-ZXS1</v>
      </c>
      <c r="D543" s="3" t="str">
        <f>"T1-G1"</f>
        <v>T1-G1</v>
      </c>
      <c r="E543" s="6" t="str">
        <f t="shared" si="53"/>
        <v>Default Delivery Agent.</v>
      </c>
      <c r="F543" s="6" t="str">
        <f>"02. Montgomery's"</f>
        <v>02. Montgomery's</v>
      </c>
    </row>
    <row r="544" spans="1:6" x14ac:dyDescent="0.25">
      <c r="A544" t="s">
        <v>21</v>
      </c>
      <c r="B544" s="1" t="str">
        <f>"""Nav"",""Pentland LIVE"",""27"",""1"",""IN-ZXS10"""</f>
        <v>"Nav","Pentland LIVE","27","1","IN-ZXS10"</v>
      </c>
      <c r="C544" s="3" t="str">
        <f>"IN-ZXS10"</f>
        <v>IN-ZXS10</v>
      </c>
      <c r="D544" s="3" t="str">
        <f>"T1-G2"</f>
        <v>T1-G2</v>
      </c>
      <c r="E544" s="6" t="str">
        <f t="shared" si="53"/>
        <v>Default Delivery Agent.</v>
      </c>
      <c r="F544" s="6" t="str">
        <f>"01. Hadfields"</f>
        <v>01. Hadfields</v>
      </c>
    </row>
    <row r="545" spans="1:6" x14ac:dyDescent="0.25">
      <c r="A545" t="s">
        <v>21</v>
      </c>
      <c r="B545" s="1" t="str">
        <f>"""Nav"",""Pentland LIVE"",""27"",""1"",""IN-ZXS2"""</f>
        <v>"Nav","Pentland LIVE","27","1","IN-ZXS2"</v>
      </c>
      <c r="C545" s="3" t="str">
        <f>"IN-ZXS2"</f>
        <v>IN-ZXS2</v>
      </c>
      <c r="D545" s="3" t="str">
        <f>"T1-G1"</f>
        <v>T1-G1</v>
      </c>
      <c r="E545" s="6" t="str">
        <f t="shared" si="53"/>
        <v>Default Delivery Agent.</v>
      </c>
      <c r="F545" s="6" t="str">
        <f>"02. Montgomery's"</f>
        <v>02. Montgomery's</v>
      </c>
    </row>
    <row r="546" spans="1:6" x14ac:dyDescent="0.25">
      <c r="A546" t="s">
        <v>21</v>
      </c>
      <c r="B546" s="1" t="str">
        <f>"""Nav"",""Pentland LIVE"",""27"",""1"",""IN-ZXS20"""</f>
        <v>"Nav","Pentland LIVE","27","1","IN-ZXS20"</v>
      </c>
      <c r="C546" s="3" t="str">
        <f>"IN-ZXS20"</f>
        <v>IN-ZXS20</v>
      </c>
      <c r="D546" s="3" t="str">
        <f>"T1-G3"</f>
        <v>T1-G3</v>
      </c>
      <c r="E546" s="6" t="str">
        <f t="shared" si="53"/>
        <v>Default Delivery Agent.</v>
      </c>
      <c r="F546" s="6" t="str">
        <f>"01. Hadfields"</f>
        <v>01. Hadfields</v>
      </c>
    </row>
    <row r="547" spans="1:6" x14ac:dyDescent="0.25">
      <c r="A547" t="s">
        <v>21</v>
      </c>
      <c r="B547" s="1" t="str">
        <f>"""Nav"",""Pentland LIVE"",""27"",""1"",""IN-ZXS3"""</f>
        <v>"Nav","Pentland LIVE","27","1","IN-ZXS3"</v>
      </c>
      <c r="C547" s="3" t="str">
        <f>"IN-ZXS3"</f>
        <v>IN-ZXS3</v>
      </c>
      <c r="D547" s="3" t="str">
        <f>"T1-G2"</f>
        <v>T1-G2</v>
      </c>
      <c r="E547" s="6" t="str">
        <f t="shared" si="53"/>
        <v>Default Delivery Agent.</v>
      </c>
      <c r="F547" s="6" t="str">
        <f t="shared" ref="F547:F557" si="54">"02. Montgomery's"</f>
        <v>02. Montgomery's</v>
      </c>
    </row>
    <row r="548" spans="1:6" x14ac:dyDescent="0.25">
      <c r="A548" t="s">
        <v>21</v>
      </c>
      <c r="B548" s="1" t="str">
        <f>"""Nav"",""Pentland LIVE"",""27"",""1"",""IS-EG710"""</f>
        <v>"Nav","Pentland LIVE","27","1","IS-EG710"</v>
      </c>
      <c r="C548" s="3" t="str">
        <f>"IS-EG710"</f>
        <v>IS-EG710</v>
      </c>
      <c r="D548" s="3" t="str">
        <f>"T1-G2"</f>
        <v>T1-G2</v>
      </c>
      <c r="E548" s="6" t="str">
        <f t="shared" si="53"/>
        <v>Default Delivery Agent.</v>
      </c>
      <c r="F548" s="6" t="str">
        <f t="shared" si="54"/>
        <v>02. Montgomery's</v>
      </c>
    </row>
    <row r="549" spans="1:6" x14ac:dyDescent="0.25">
      <c r="A549" t="s">
        <v>21</v>
      </c>
      <c r="B549" s="1" t="str">
        <f>"""Nav"",""Pentland LIVE"",""27"",""1"",""IS-EG714"""</f>
        <v>"Nav","Pentland LIVE","27","1","IS-EG714"</v>
      </c>
      <c r="C549" s="3" t="str">
        <f>"IS-EG714"</f>
        <v>IS-EG714</v>
      </c>
      <c r="D549" s="3" t="str">
        <f>"T1-G2"</f>
        <v>T1-G2</v>
      </c>
      <c r="E549" s="6" t="str">
        <f t="shared" si="53"/>
        <v>Default Delivery Agent.</v>
      </c>
      <c r="F549" s="6" t="str">
        <f t="shared" si="54"/>
        <v>02. Montgomery's</v>
      </c>
    </row>
    <row r="550" spans="1:6" x14ac:dyDescent="0.25">
      <c r="A550" t="s">
        <v>21</v>
      </c>
      <c r="B550" s="1" t="str">
        <f>"""Nav"",""Pentland LIVE"",""27"",""1"",""IS-EG716"""</f>
        <v>"Nav","Pentland LIVE","27","1","IS-EG716"</v>
      </c>
      <c r="C550" s="3" t="str">
        <f>"IS-EG716"</f>
        <v>IS-EG716</v>
      </c>
      <c r="D550" s="3" t="str">
        <f>"T1-G3"</f>
        <v>T1-G3</v>
      </c>
      <c r="E550" s="6" t="str">
        <f t="shared" si="53"/>
        <v>Default Delivery Agent.</v>
      </c>
      <c r="F550" s="6" t="str">
        <f t="shared" si="54"/>
        <v>02. Montgomery's</v>
      </c>
    </row>
    <row r="551" spans="1:6" x14ac:dyDescent="0.25">
      <c r="A551" t="s">
        <v>21</v>
      </c>
      <c r="B551" s="1" t="str">
        <f>"""Nav"",""Pentland LIVE"",""27"",""1"",""IS-EG719"""</f>
        <v>"Nav","Pentland LIVE","27","1","IS-EG719"</v>
      </c>
      <c r="C551" s="3" t="str">
        <f>"IS-EG719"</f>
        <v>IS-EG719</v>
      </c>
      <c r="D551" s="3" t="str">
        <f>"T1-G3"</f>
        <v>T1-G3</v>
      </c>
      <c r="E551" s="6" t="str">
        <f t="shared" si="53"/>
        <v>Default Delivery Agent.</v>
      </c>
      <c r="F551" s="6" t="str">
        <f t="shared" si="54"/>
        <v>02. Montgomery's</v>
      </c>
    </row>
    <row r="552" spans="1:6" x14ac:dyDescent="0.25">
      <c r="A552" t="s">
        <v>21</v>
      </c>
      <c r="B552" s="1" t="str">
        <f>"""Nav"",""Pentland LIVE"",""27"",""1"",""IS-ES764C"""</f>
        <v>"Nav","Pentland LIVE","27","1","IS-ES764C"</v>
      </c>
      <c r="C552" s="3" t="str">
        <f>"IS-ES764C"</f>
        <v>IS-ES764C</v>
      </c>
      <c r="D552" s="3" t="str">
        <f>"T1-G1"</f>
        <v>T1-G1</v>
      </c>
      <c r="E552" s="6" t="str">
        <f t="shared" si="53"/>
        <v>Default Delivery Agent.</v>
      </c>
      <c r="F552" s="6" t="str">
        <f t="shared" si="54"/>
        <v>02. Montgomery's</v>
      </c>
    </row>
    <row r="553" spans="1:6" x14ac:dyDescent="0.25">
      <c r="A553" t="s">
        <v>21</v>
      </c>
      <c r="B553" s="1" t="str">
        <f>"""Nav"",""Pentland LIVE"",""27"",""1"",""IS-ESS752C"""</f>
        <v>"Nav","Pentland LIVE","27","1","IS-ESS752C"</v>
      </c>
      <c r="C553" s="3" t="str">
        <f>"IS-ESS752C"</f>
        <v>IS-ESS752C</v>
      </c>
      <c r="D553" s="3" t="str">
        <f>"T1-G1"</f>
        <v>T1-G1</v>
      </c>
      <c r="E553" s="6" t="str">
        <f t="shared" si="53"/>
        <v>Default Delivery Agent.</v>
      </c>
      <c r="F553" s="6" t="str">
        <f t="shared" si="54"/>
        <v>02. Montgomery's</v>
      </c>
    </row>
    <row r="554" spans="1:6" x14ac:dyDescent="0.25">
      <c r="A554" t="s">
        <v>21</v>
      </c>
      <c r="B554" s="1" t="str">
        <f>"""Nav"",""Pentland LIVE"",""27"",""1"",""IS-ET311A"""</f>
        <v>"Nav","Pentland LIVE","27","1","IS-ET311A"</v>
      </c>
      <c r="C554" s="3" t="str">
        <f>"IS-ET311A"</f>
        <v>IS-ET311A</v>
      </c>
      <c r="D554" s="3" t="str">
        <f>"T1-G2"</f>
        <v>T1-G2</v>
      </c>
      <c r="E554" s="6" t="str">
        <f t="shared" si="53"/>
        <v>Default Delivery Agent.</v>
      </c>
      <c r="F554" s="6" t="str">
        <f t="shared" si="54"/>
        <v>02. Montgomery's</v>
      </c>
    </row>
    <row r="555" spans="1:6" x14ac:dyDescent="0.25">
      <c r="A555" t="s">
        <v>21</v>
      </c>
      <c r="B555" s="1" t="str">
        <f>"""Nav"",""Pentland LIVE"",""27"",""1"",""IS-ET314A"""</f>
        <v>"Nav","Pentland LIVE","27","1","IS-ET314A"</v>
      </c>
      <c r="C555" s="3" t="str">
        <f>"IS-ET314A"</f>
        <v>IS-ET314A</v>
      </c>
      <c r="D555" s="3" t="str">
        <f>"T1-G2"</f>
        <v>T1-G2</v>
      </c>
      <c r="E555" s="6" t="str">
        <f t="shared" si="53"/>
        <v>Default Delivery Agent.</v>
      </c>
      <c r="F555" s="6" t="str">
        <f t="shared" si="54"/>
        <v>02. Montgomery's</v>
      </c>
    </row>
    <row r="556" spans="1:6" x14ac:dyDescent="0.25">
      <c r="A556" t="s">
        <v>21</v>
      </c>
      <c r="B556" s="1" t="str">
        <f>"""Nav"",""Pentland LIVE"",""27"",""1"",""IS-ET316A"""</f>
        <v>"Nav","Pentland LIVE","27","1","IS-ET316A"</v>
      </c>
      <c r="C556" s="3" t="str">
        <f>"IS-ET316A"</f>
        <v>IS-ET316A</v>
      </c>
      <c r="D556" s="3" t="str">
        <f>"T1-G2"</f>
        <v>T1-G2</v>
      </c>
      <c r="E556" s="6" t="str">
        <f t="shared" si="53"/>
        <v>Default Delivery Agent.</v>
      </c>
      <c r="F556" s="6" t="str">
        <f t="shared" si="54"/>
        <v>02. Montgomery's</v>
      </c>
    </row>
    <row r="557" spans="1:6" x14ac:dyDescent="0.25">
      <c r="A557" t="s">
        <v>21</v>
      </c>
      <c r="B557" s="1" t="str">
        <f>"""Nav"",""Pentland LIVE"",""27"",""1"",""IS-ET319A"""</f>
        <v>"Nav","Pentland LIVE","27","1","IS-ET319A"</v>
      </c>
      <c r="C557" s="3" t="str">
        <f>"IS-ET319A"</f>
        <v>IS-ET319A</v>
      </c>
      <c r="D557" s="3" t="str">
        <f>"T1-G3"</f>
        <v>T1-G3</v>
      </c>
      <c r="E557" s="6" t="str">
        <f t="shared" si="53"/>
        <v>Default Delivery Agent.</v>
      </c>
      <c r="F557" s="6" t="str">
        <f t="shared" si="54"/>
        <v>02. Montgomery's</v>
      </c>
    </row>
    <row r="558" spans="1:6" x14ac:dyDescent="0.25">
      <c r="A558" t="s">
        <v>21</v>
      </c>
      <c r="B558" s="1" t="str">
        <f>"""Nav"",""Pentland LIVE"",""27"",""1"",""IS-FF200"""</f>
        <v>"Nav","Pentland LIVE","27","1","IS-FF200"</v>
      </c>
      <c r="C558" s="3" t="str">
        <f>"IS-FF200"</f>
        <v>IS-FF200</v>
      </c>
      <c r="D558" s="3" t="str">
        <f>"XX"</f>
        <v>XX</v>
      </c>
      <c r="E558" s="6" t="str">
        <f t="shared" si="53"/>
        <v>Default Delivery Agent.</v>
      </c>
      <c r="F558" s="6" t="str">
        <f>"03. DPD"</f>
        <v>03. DPD</v>
      </c>
    </row>
    <row r="559" spans="1:6" x14ac:dyDescent="0.25">
      <c r="A559" t="s">
        <v>21</v>
      </c>
      <c r="B559" s="1" t="str">
        <f>"""Nav"",""Pentland LIVE"",""27"",""1"",""IS-HCP11"""</f>
        <v>"Nav","Pentland LIVE","27","1","IS-HCP11"</v>
      </c>
      <c r="C559" s="3" t="str">
        <f>"IS-HCP11"</f>
        <v>IS-HCP11</v>
      </c>
      <c r="D559" s="3" t="str">
        <f>"T1-G2"</f>
        <v>T1-G2</v>
      </c>
      <c r="E559" s="6" t="str">
        <f t="shared" si="53"/>
        <v>Default Delivery Agent.</v>
      </c>
      <c r="F559" s="6" t="str">
        <f t="shared" ref="F559:F590" si="55">"02. Montgomery's"</f>
        <v>02. Montgomery's</v>
      </c>
    </row>
    <row r="560" spans="1:6" x14ac:dyDescent="0.25">
      <c r="A560" t="s">
        <v>21</v>
      </c>
      <c r="B560" s="1" t="str">
        <f>"""Nav"",""Pentland LIVE"",""27"",""1"",""IS-HCP14"""</f>
        <v>"Nav","Pentland LIVE","27","1","IS-HCP14"</v>
      </c>
      <c r="C560" s="3" t="str">
        <f>"IS-HCP14"</f>
        <v>IS-HCP14</v>
      </c>
      <c r="D560" s="3" t="str">
        <f>"T1-G3"</f>
        <v>T1-G3</v>
      </c>
      <c r="E560" s="6" t="str">
        <f t="shared" si="53"/>
        <v>Default Delivery Agent.</v>
      </c>
      <c r="F560" s="6" t="str">
        <f t="shared" si="55"/>
        <v>02. Montgomery's</v>
      </c>
    </row>
    <row r="561" spans="1:6" x14ac:dyDescent="0.25">
      <c r="A561" t="s">
        <v>21</v>
      </c>
      <c r="B561" s="1" t="str">
        <f>"""Nav"",""Pentland LIVE"",""27"",""1"",""IS-HCP16"""</f>
        <v>"Nav","Pentland LIVE","27","1","IS-HCP16"</v>
      </c>
      <c r="C561" s="3" t="str">
        <f>"IS-HCP16"</f>
        <v>IS-HCP16</v>
      </c>
      <c r="D561" s="3" t="str">
        <f>"T1-G3"</f>
        <v>T1-G3</v>
      </c>
      <c r="E561" s="6" t="str">
        <f t="shared" si="53"/>
        <v>Default Delivery Agent.</v>
      </c>
      <c r="F561" s="6" t="str">
        <f t="shared" si="55"/>
        <v>02. Montgomery's</v>
      </c>
    </row>
    <row r="562" spans="1:6" x14ac:dyDescent="0.25">
      <c r="A562" t="s">
        <v>21</v>
      </c>
      <c r="B562" s="1" t="str">
        <f>"""Nav"",""Pentland LIVE"",""27"",""1"",""IS-HCP19"""</f>
        <v>"Nav","Pentland LIVE","27","1","IS-HCP19"</v>
      </c>
      <c r="C562" s="3" t="str">
        <f>"IS-HCP19"</f>
        <v>IS-HCP19</v>
      </c>
      <c r="D562" s="3" t="str">
        <f>"T1-G4"</f>
        <v>T1-G4</v>
      </c>
      <c r="E562" s="6" t="str">
        <f t="shared" si="53"/>
        <v>Default Delivery Agent.</v>
      </c>
      <c r="F562" s="6" t="str">
        <f t="shared" si="55"/>
        <v>02. Montgomery's</v>
      </c>
    </row>
    <row r="563" spans="1:6" x14ac:dyDescent="0.25">
      <c r="A563" t="s">
        <v>21</v>
      </c>
      <c r="B563" s="1" t="str">
        <f>"""Nav"",""Pentland LIVE"",""27"",""1"",""IS-MAV610"""</f>
        <v>"Nav","Pentland LIVE","27","1","IS-MAV610"</v>
      </c>
      <c r="C563" s="3" t="str">
        <f>"IS-MAV610"</f>
        <v>IS-MAV610</v>
      </c>
      <c r="D563" s="3" t="str">
        <f>"T1-G2"</f>
        <v>T1-G2</v>
      </c>
      <c r="E563" s="6" t="str">
        <f t="shared" si="53"/>
        <v>Default Delivery Agent.</v>
      </c>
      <c r="F563" s="6" t="str">
        <f t="shared" si="55"/>
        <v>02. Montgomery's</v>
      </c>
    </row>
    <row r="564" spans="1:6" x14ac:dyDescent="0.25">
      <c r="A564" t="s">
        <v>21</v>
      </c>
      <c r="B564" s="1" t="str">
        <f>"""Nav"",""Pentland LIVE"",""27"",""1"",""IS-MAV614"""</f>
        <v>"Nav","Pentland LIVE","27","1","IS-MAV614"</v>
      </c>
      <c r="C564" s="3" t="str">
        <f>"IS-MAV614"</f>
        <v>IS-MAV614</v>
      </c>
      <c r="D564" s="3" t="str">
        <f>"T1-G2"</f>
        <v>T1-G2</v>
      </c>
      <c r="E564" s="6" t="str">
        <f t="shared" si="53"/>
        <v>Default Delivery Agent.</v>
      </c>
      <c r="F564" s="6" t="str">
        <f t="shared" si="55"/>
        <v>02. Montgomery's</v>
      </c>
    </row>
    <row r="565" spans="1:6" x14ac:dyDescent="0.25">
      <c r="A565" t="s">
        <v>21</v>
      </c>
      <c r="B565" s="1" t="str">
        <f>"""Nav"",""Pentland LIVE"",""27"",""1"",""IS-MAV67"""</f>
        <v>"Nav","Pentland LIVE","27","1","IS-MAV67"</v>
      </c>
      <c r="C565" s="3" t="str">
        <f>"IS-MAV67"</f>
        <v>IS-MAV67</v>
      </c>
      <c r="D565" s="3" t="str">
        <f>"T1-G1"</f>
        <v>T1-G1</v>
      </c>
      <c r="E565" s="6" t="str">
        <f t="shared" si="53"/>
        <v>Default Delivery Agent.</v>
      </c>
      <c r="F565" s="6" t="str">
        <f t="shared" si="55"/>
        <v>02. Montgomery's</v>
      </c>
    </row>
    <row r="566" spans="1:6" x14ac:dyDescent="0.25">
      <c r="A566" t="s">
        <v>21</v>
      </c>
      <c r="B566" s="1" t="str">
        <f>"""Nav"",""Pentland LIVE"",""27"",""1"",""IS-MBV610"""</f>
        <v>"Nav","Pentland LIVE","27","1","IS-MBV610"</v>
      </c>
      <c r="C566" s="3" t="str">
        <f>"IS-MBV610"</f>
        <v>IS-MBV610</v>
      </c>
      <c r="D566" s="3" t="str">
        <f>"T1-G2"</f>
        <v>T1-G2</v>
      </c>
      <c r="E566" s="6" t="str">
        <f t="shared" si="53"/>
        <v>Default Delivery Agent.</v>
      </c>
      <c r="F566" s="6" t="str">
        <f t="shared" si="55"/>
        <v>02. Montgomery's</v>
      </c>
    </row>
    <row r="567" spans="1:6" x14ac:dyDescent="0.25">
      <c r="A567" t="s">
        <v>21</v>
      </c>
      <c r="B567" s="1" t="str">
        <f>"""Nav"",""Pentland LIVE"",""27"",""1"",""IS-MBV614"""</f>
        <v>"Nav","Pentland LIVE","27","1","IS-MBV614"</v>
      </c>
      <c r="C567" s="3" t="str">
        <f>"IS-MBV614"</f>
        <v>IS-MBV614</v>
      </c>
      <c r="D567" s="3" t="str">
        <f>"T1-G2"</f>
        <v>T1-G2</v>
      </c>
      <c r="E567" s="6" t="str">
        <f t="shared" si="53"/>
        <v>Default Delivery Agent.</v>
      </c>
      <c r="F567" s="6" t="str">
        <f t="shared" si="55"/>
        <v>02. Montgomery's</v>
      </c>
    </row>
    <row r="568" spans="1:6" x14ac:dyDescent="0.25">
      <c r="A568" t="s">
        <v>21</v>
      </c>
      <c r="B568" s="1" t="str">
        <f>"""Nav"",""Pentland LIVE"",""27"",""1"",""IS-MBV67"""</f>
        <v>"Nav","Pentland LIVE","27","1","IS-MBV67"</v>
      </c>
      <c r="C568" s="3" t="str">
        <f>"IS-MBV67"</f>
        <v>IS-MBV67</v>
      </c>
      <c r="D568" s="3" t="str">
        <f>"T1-G1"</f>
        <v>T1-G1</v>
      </c>
      <c r="E568" s="6" t="str">
        <f t="shared" si="53"/>
        <v>Default Delivery Agent.</v>
      </c>
      <c r="F568" s="6" t="str">
        <f t="shared" si="55"/>
        <v>02. Montgomery's</v>
      </c>
    </row>
    <row r="569" spans="1:6" x14ac:dyDescent="0.25">
      <c r="A569" t="s">
        <v>21</v>
      </c>
      <c r="B569" s="1" t="str">
        <f>"""Nav"",""Pentland LIVE"",""27"",""1"",""IS-MDV711"""</f>
        <v>"Nav","Pentland LIVE","27","1","IS-MDV711"</v>
      </c>
      <c r="C569" s="3" t="str">
        <f>"IS-MDV711"</f>
        <v>IS-MDV711</v>
      </c>
      <c r="D569" s="3" t="str">
        <f>"T1-G2"</f>
        <v>T1-G2</v>
      </c>
      <c r="E569" s="6" t="str">
        <f t="shared" si="53"/>
        <v>Default Delivery Agent.</v>
      </c>
      <c r="F569" s="6" t="str">
        <f t="shared" si="55"/>
        <v>02. Montgomery's</v>
      </c>
    </row>
    <row r="570" spans="1:6" x14ac:dyDescent="0.25">
      <c r="A570" t="s">
        <v>21</v>
      </c>
      <c r="B570" s="1" t="str">
        <f>"""Nav"",""Pentland LIVE"",""27"",""1"",""IS-MDV714"""</f>
        <v>"Nav","Pentland LIVE","27","1","IS-MDV714"</v>
      </c>
      <c r="C570" s="3" t="str">
        <f>"IS-MDV714"</f>
        <v>IS-MDV714</v>
      </c>
      <c r="D570" s="3" t="str">
        <f>"T1-G3"</f>
        <v>T1-G3</v>
      </c>
      <c r="E570" s="6" t="str">
        <f t="shared" si="53"/>
        <v>Default Delivery Agent.</v>
      </c>
      <c r="F570" s="6" t="str">
        <f t="shared" si="55"/>
        <v>02. Montgomery's</v>
      </c>
    </row>
    <row r="571" spans="1:6" x14ac:dyDescent="0.25">
      <c r="A571" t="s">
        <v>21</v>
      </c>
      <c r="B571" s="1" t="str">
        <f>"""Nav"",""Pentland LIVE"",""27"",""1"",""IS-MDV718"""</f>
        <v>"Nav","Pentland LIVE","27","1","IS-MDV718"</v>
      </c>
      <c r="C571" s="3" t="str">
        <f>"IS-MDV718"</f>
        <v>IS-MDV718</v>
      </c>
      <c r="D571" s="3" t="str">
        <f>"T1-G4"</f>
        <v>T1-G4</v>
      </c>
      <c r="E571" s="6" t="str">
        <f t="shared" si="53"/>
        <v>Default Delivery Agent.</v>
      </c>
      <c r="F571" s="6" t="str">
        <f t="shared" si="55"/>
        <v>02. Montgomery's</v>
      </c>
    </row>
    <row r="572" spans="1:6" x14ac:dyDescent="0.25">
      <c r="A572" t="s">
        <v>21</v>
      </c>
      <c r="B572" s="1" t="str">
        <f>"""Nav"",""Pentland LIVE"",""27"",""1"",""IS-MEV610"""</f>
        <v>"Nav","Pentland LIVE","27","1","IS-MEV610"</v>
      </c>
      <c r="C572" s="3" t="str">
        <f>"IS-MEV610"</f>
        <v>IS-MEV610</v>
      </c>
      <c r="D572" s="3" t="str">
        <f>"T1-G2"</f>
        <v>T1-G2</v>
      </c>
      <c r="E572" s="6" t="str">
        <f t="shared" si="53"/>
        <v>Default Delivery Agent.</v>
      </c>
      <c r="F572" s="6" t="str">
        <f t="shared" si="55"/>
        <v>02. Montgomery's</v>
      </c>
    </row>
    <row r="573" spans="1:6" x14ac:dyDescent="0.25">
      <c r="A573" t="s">
        <v>21</v>
      </c>
      <c r="B573" s="1" t="str">
        <f>"""Nav"",""Pentland LIVE"",""27"",""1"",""IS-MEV614"""</f>
        <v>"Nav","Pentland LIVE","27","1","IS-MEV614"</v>
      </c>
      <c r="C573" s="3" t="str">
        <f>"IS-MEV614"</f>
        <v>IS-MEV614</v>
      </c>
      <c r="D573" s="3" t="str">
        <f>"T1-G2"</f>
        <v>T1-G2</v>
      </c>
      <c r="E573" s="6" t="str">
        <f t="shared" si="53"/>
        <v>Default Delivery Agent.</v>
      </c>
      <c r="F573" s="6" t="str">
        <f t="shared" si="55"/>
        <v>02. Montgomery's</v>
      </c>
    </row>
    <row r="574" spans="1:6" x14ac:dyDescent="0.25">
      <c r="A574" t="s">
        <v>21</v>
      </c>
      <c r="B574" s="1" t="str">
        <f>"""Nav"",""Pentland LIVE"",""27"",""1"",""IS-MEV67"""</f>
        <v>"Nav","Pentland LIVE","27","1","IS-MEV67"</v>
      </c>
      <c r="C574" s="3" t="str">
        <f>"IS-MEV67"</f>
        <v>IS-MEV67</v>
      </c>
      <c r="D574" s="3" t="str">
        <f>"T1-G1"</f>
        <v>T1-G1</v>
      </c>
      <c r="E574" s="6" t="str">
        <f t="shared" si="53"/>
        <v>Default Delivery Agent.</v>
      </c>
      <c r="F574" s="6" t="str">
        <f t="shared" si="55"/>
        <v>02. Montgomery's</v>
      </c>
    </row>
    <row r="575" spans="1:6" x14ac:dyDescent="0.25">
      <c r="A575" t="s">
        <v>21</v>
      </c>
      <c r="B575" s="1" t="str">
        <f>"""Nav"",""Pentland LIVE"",""27"",""1"",""IS-MFV711"""</f>
        <v>"Nav","Pentland LIVE","27","1","IS-MFV711"</v>
      </c>
      <c r="C575" s="3" t="str">
        <f>"IS-MFV711"</f>
        <v>IS-MFV711</v>
      </c>
      <c r="D575" s="3" t="str">
        <f>"T1-G3"</f>
        <v>T1-G3</v>
      </c>
      <c r="E575" s="6" t="str">
        <f t="shared" si="53"/>
        <v>Default Delivery Agent.</v>
      </c>
      <c r="F575" s="6" t="str">
        <f t="shared" si="55"/>
        <v>02. Montgomery's</v>
      </c>
    </row>
    <row r="576" spans="1:6" x14ac:dyDescent="0.25">
      <c r="A576" t="s">
        <v>21</v>
      </c>
      <c r="B576" s="1" t="str">
        <f>"""Nav"",""Pentland LIVE"",""27"",""1"",""IS-MFV714"""</f>
        <v>"Nav","Pentland LIVE","27","1","IS-MFV714"</v>
      </c>
      <c r="C576" s="3" t="str">
        <f>"IS-MFV714"</f>
        <v>IS-MFV714</v>
      </c>
      <c r="D576" s="3" t="str">
        <f>"T1-G3"</f>
        <v>T1-G3</v>
      </c>
      <c r="E576" s="6" t="str">
        <f t="shared" si="53"/>
        <v>Default Delivery Agent.</v>
      </c>
      <c r="F576" s="6" t="str">
        <f t="shared" si="55"/>
        <v>02. Montgomery's</v>
      </c>
    </row>
    <row r="577" spans="1:6" x14ac:dyDescent="0.25">
      <c r="A577" t="s">
        <v>21</v>
      </c>
      <c r="B577" s="1" t="str">
        <f>"""Nav"",""Pentland LIVE"",""27"",""1"",""IS-MFV718"""</f>
        <v>"Nav","Pentland LIVE","27","1","IS-MFV718"</v>
      </c>
      <c r="C577" s="3" t="str">
        <f>"IS-MFV718"</f>
        <v>IS-MFV718</v>
      </c>
      <c r="D577" s="3" t="str">
        <f>"T1-G4"</f>
        <v>T1-G4</v>
      </c>
      <c r="E577" s="6" t="str">
        <f t="shared" si="53"/>
        <v>Default Delivery Agent.</v>
      </c>
      <c r="F577" s="6" t="str">
        <f t="shared" si="55"/>
        <v>02. Montgomery's</v>
      </c>
    </row>
    <row r="578" spans="1:6" x14ac:dyDescent="0.25">
      <c r="A578" t="s">
        <v>21</v>
      </c>
      <c r="B578" s="1" t="str">
        <f>"""Nav"",""Pentland LIVE"",""27"",""1"",""IS-MHV711"""</f>
        <v>"Nav","Pentland LIVE","27","1","IS-MHV711"</v>
      </c>
      <c r="C578" s="3" t="str">
        <f>"IS-MHV711"</f>
        <v>IS-MHV711</v>
      </c>
      <c r="D578" s="3" t="str">
        <f>"T1-G2"</f>
        <v>T1-G2</v>
      </c>
      <c r="E578" s="6" t="str">
        <f t="shared" si="53"/>
        <v>Default Delivery Agent.</v>
      </c>
      <c r="F578" s="6" t="str">
        <f t="shared" si="55"/>
        <v>02. Montgomery's</v>
      </c>
    </row>
    <row r="579" spans="1:6" x14ac:dyDescent="0.25">
      <c r="A579" t="s">
        <v>21</v>
      </c>
      <c r="B579" s="1" t="str">
        <f>"""Nav"",""Pentland LIVE"",""27"",""1"",""IS-MHV714"""</f>
        <v>"Nav","Pentland LIVE","27","1","IS-MHV714"</v>
      </c>
      <c r="C579" s="3" t="str">
        <f>"IS-MHV714"</f>
        <v>IS-MHV714</v>
      </c>
      <c r="D579" s="3" t="str">
        <f>"T1-G3"</f>
        <v>T1-G3</v>
      </c>
      <c r="E579" s="6" t="str">
        <f t="shared" si="53"/>
        <v>Default Delivery Agent.</v>
      </c>
      <c r="F579" s="6" t="str">
        <f t="shared" si="55"/>
        <v>02. Montgomery's</v>
      </c>
    </row>
    <row r="580" spans="1:6" x14ac:dyDescent="0.25">
      <c r="A580" t="s">
        <v>21</v>
      </c>
      <c r="B580" s="1" t="str">
        <f>"""Nav"",""Pentland LIVE"",""27"",""1"",""IS-MHV718"""</f>
        <v>"Nav","Pentland LIVE","27","1","IS-MHV718"</v>
      </c>
      <c r="C580" s="3" t="str">
        <f>"IS-MHV718"</f>
        <v>IS-MHV718</v>
      </c>
      <c r="D580" s="3" t="str">
        <f>"T1-G4"</f>
        <v>T1-G4</v>
      </c>
      <c r="E580" s="6" t="str">
        <f t="shared" si="53"/>
        <v>Default Delivery Agent.</v>
      </c>
      <c r="F580" s="6" t="str">
        <f t="shared" si="55"/>
        <v>02. Montgomery's</v>
      </c>
    </row>
    <row r="581" spans="1:6" x14ac:dyDescent="0.25">
      <c r="A581" t="s">
        <v>21</v>
      </c>
      <c r="B581" s="1" t="str">
        <f>"""Nav"",""Pentland LIVE"",""27"",""1"",""IS-MIV711"""</f>
        <v>"Nav","Pentland LIVE","27","1","IS-MIV711"</v>
      </c>
      <c r="C581" s="3" t="str">
        <f>"IS-MIV711"</f>
        <v>IS-MIV711</v>
      </c>
      <c r="D581" s="3" t="str">
        <f>"T1-G3"</f>
        <v>T1-G3</v>
      </c>
      <c r="E581" s="6" t="str">
        <f t="shared" si="53"/>
        <v>Default Delivery Agent.</v>
      </c>
      <c r="F581" s="6" t="str">
        <f t="shared" si="55"/>
        <v>02. Montgomery's</v>
      </c>
    </row>
    <row r="582" spans="1:6" x14ac:dyDescent="0.25">
      <c r="A582" t="s">
        <v>21</v>
      </c>
      <c r="B582" s="1" t="str">
        <f>"""Nav"",""Pentland LIVE"",""27"",""1"",""IS-MIV714"""</f>
        <v>"Nav","Pentland LIVE","27","1","IS-MIV714"</v>
      </c>
      <c r="C582" s="3" t="str">
        <f>"IS-MIV714"</f>
        <v>IS-MIV714</v>
      </c>
      <c r="D582" s="3" t="str">
        <f>"T1-G3"</f>
        <v>T1-G3</v>
      </c>
      <c r="E582" s="6" t="str">
        <f t="shared" si="53"/>
        <v>Default Delivery Agent.</v>
      </c>
      <c r="F582" s="6" t="str">
        <f t="shared" si="55"/>
        <v>02. Montgomery's</v>
      </c>
    </row>
    <row r="583" spans="1:6" x14ac:dyDescent="0.25">
      <c r="A583" t="s">
        <v>21</v>
      </c>
      <c r="B583" s="1" t="str">
        <f>"""Nav"",""Pentland LIVE"",""27"",""1"",""IS-MIV718"""</f>
        <v>"Nav","Pentland LIVE","27","1","IS-MIV718"</v>
      </c>
      <c r="C583" s="3" t="str">
        <f>"IS-MIV718"</f>
        <v>IS-MIV718</v>
      </c>
      <c r="D583" s="3" t="str">
        <f>"T1-G4"</f>
        <v>T1-G4</v>
      </c>
      <c r="E583" s="6" t="str">
        <f t="shared" si="53"/>
        <v>Default Delivery Agent.</v>
      </c>
      <c r="F583" s="6" t="str">
        <f t="shared" si="55"/>
        <v>02. Montgomery's</v>
      </c>
    </row>
    <row r="584" spans="1:6" x14ac:dyDescent="0.25">
      <c r="A584" t="s">
        <v>21</v>
      </c>
      <c r="B584" s="1" t="str">
        <f>"""Nav"",""Pentland LIVE"",""27"",""1"",""IS-MJV711"""</f>
        <v>"Nav","Pentland LIVE","27","1","IS-MJV711"</v>
      </c>
      <c r="C584" s="3" t="str">
        <f>"IS-MJV711"</f>
        <v>IS-MJV711</v>
      </c>
      <c r="D584" s="3" t="str">
        <f>"T1-G3"</f>
        <v>T1-G3</v>
      </c>
      <c r="E584" s="6" t="str">
        <f t="shared" si="53"/>
        <v>Default Delivery Agent.</v>
      </c>
      <c r="F584" s="6" t="str">
        <f t="shared" si="55"/>
        <v>02. Montgomery's</v>
      </c>
    </row>
    <row r="585" spans="1:6" x14ac:dyDescent="0.25">
      <c r="A585" t="s">
        <v>21</v>
      </c>
      <c r="B585" s="1" t="str">
        <f>"""Nav"",""Pentland LIVE"",""27"",""1"",""IS-MJV714"""</f>
        <v>"Nav","Pentland LIVE","27","1","IS-MJV714"</v>
      </c>
      <c r="C585" s="3" t="str">
        <f>"IS-MJV714"</f>
        <v>IS-MJV714</v>
      </c>
      <c r="D585" s="3" t="str">
        <f>"T1-G3"</f>
        <v>T1-G3</v>
      </c>
      <c r="E585" s="6" t="str">
        <f t="shared" si="53"/>
        <v>Default Delivery Agent.</v>
      </c>
      <c r="F585" s="6" t="str">
        <f t="shared" si="55"/>
        <v>02. Montgomery's</v>
      </c>
    </row>
    <row r="586" spans="1:6" x14ac:dyDescent="0.25">
      <c r="A586" t="s">
        <v>21</v>
      </c>
      <c r="B586" s="1" t="str">
        <f>"""Nav"",""Pentland LIVE"",""27"",""1"",""IS-MJV718"""</f>
        <v>"Nav","Pentland LIVE","27","1","IS-MJV718"</v>
      </c>
      <c r="C586" s="3" t="str">
        <f>"IS-MJV718"</f>
        <v>IS-MJV718</v>
      </c>
      <c r="D586" s="3" t="str">
        <f>"T1-G4"</f>
        <v>T1-G4</v>
      </c>
      <c r="E586" s="6" t="str">
        <f t="shared" ref="E586:E649" si="56">"Default Delivery Agent."</f>
        <v>Default Delivery Agent.</v>
      </c>
      <c r="F586" s="6" t="str">
        <f t="shared" si="55"/>
        <v>02. Montgomery's</v>
      </c>
    </row>
    <row r="587" spans="1:6" x14ac:dyDescent="0.25">
      <c r="A587" t="s">
        <v>21</v>
      </c>
      <c r="B587" s="1" t="str">
        <f>"""Nav"",""Pentland LIVE"",""27"",""1"",""IS-MQV711"""</f>
        <v>"Nav","Pentland LIVE","27","1","IS-MQV711"</v>
      </c>
      <c r="C587" s="3" t="str">
        <f>"IS-MQV711"</f>
        <v>IS-MQV711</v>
      </c>
      <c r="D587" s="3" t="str">
        <f>"T1-G3"</f>
        <v>T1-G3</v>
      </c>
      <c r="E587" s="6" t="str">
        <f t="shared" si="56"/>
        <v>Default Delivery Agent.</v>
      </c>
      <c r="F587" s="6" t="str">
        <f t="shared" si="55"/>
        <v>02. Montgomery's</v>
      </c>
    </row>
    <row r="588" spans="1:6" x14ac:dyDescent="0.25">
      <c r="A588" t="s">
        <v>21</v>
      </c>
      <c r="B588" s="1" t="str">
        <f>"""Nav"",""Pentland LIVE"",""27"",""1"",""IS-MQV714"""</f>
        <v>"Nav","Pentland LIVE","27","1","IS-MQV714"</v>
      </c>
      <c r="C588" s="3" t="str">
        <f>"IS-MQV714"</f>
        <v>IS-MQV714</v>
      </c>
      <c r="D588" s="3" t="str">
        <f>"T1-G3"</f>
        <v>T1-G3</v>
      </c>
      <c r="E588" s="6" t="str">
        <f t="shared" si="56"/>
        <v>Default Delivery Agent.</v>
      </c>
      <c r="F588" s="6" t="str">
        <f t="shared" si="55"/>
        <v>02. Montgomery's</v>
      </c>
    </row>
    <row r="589" spans="1:6" x14ac:dyDescent="0.25">
      <c r="A589" t="s">
        <v>21</v>
      </c>
      <c r="B589" s="1" t="str">
        <f>"""Nav"",""Pentland LIVE"",""27"",""1"",""IS-MQV718"""</f>
        <v>"Nav","Pentland LIVE","27","1","IS-MQV718"</v>
      </c>
      <c r="C589" s="3" t="str">
        <f>"IS-MQV718"</f>
        <v>IS-MQV718</v>
      </c>
      <c r="D589" s="3" t="str">
        <f>"T1-G4"</f>
        <v>T1-G4</v>
      </c>
      <c r="E589" s="6" t="str">
        <f t="shared" si="56"/>
        <v>Default Delivery Agent.</v>
      </c>
      <c r="F589" s="6" t="str">
        <f t="shared" si="55"/>
        <v>02. Montgomery's</v>
      </c>
    </row>
    <row r="590" spans="1:6" x14ac:dyDescent="0.25">
      <c r="A590" t="s">
        <v>21</v>
      </c>
      <c r="B590" s="1" t="str">
        <f>"""Nav"",""Pentland LIVE"",""27"",""1"",""IS-MRV711"""</f>
        <v>"Nav","Pentland LIVE","27","1","IS-MRV711"</v>
      </c>
      <c r="C590" s="3" t="str">
        <f>"IS-MRV711"</f>
        <v>IS-MRV711</v>
      </c>
      <c r="D590" s="3" t="str">
        <f>"T1-G3"</f>
        <v>T1-G3</v>
      </c>
      <c r="E590" s="6" t="str">
        <f t="shared" si="56"/>
        <v>Default Delivery Agent.</v>
      </c>
      <c r="F590" s="6" t="str">
        <f t="shared" si="55"/>
        <v>02. Montgomery's</v>
      </c>
    </row>
    <row r="591" spans="1:6" x14ac:dyDescent="0.25">
      <c r="A591" t="s">
        <v>21</v>
      </c>
      <c r="B591" s="1" t="str">
        <f>"""Nav"",""Pentland LIVE"",""27"",""1"",""IS-MRV714"""</f>
        <v>"Nav","Pentland LIVE","27","1","IS-MRV714"</v>
      </c>
      <c r="C591" s="3" t="str">
        <f>"IS-MRV714"</f>
        <v>IS-MRV714</v>
      </c>
      <c r="D591" s="3" t="str">
        <f>"T1-G3"</f>
        <v>T1-G3</v>
      </c>
      <c r="E591" s="6" t="str">
        <f t="shared" si="56"/>
        <v>Default Delivery Agent.</v>
      </c>
      <c r="F591" s="6" t="str">
        <f t="shared" ref="F591:F608" si="57">"02. Montgomery's"</f>
        <v>02. Montgomery's</v>
      </c>
    </row>
    <row r="592" spans="1:6" x14ac:dyDescent="0.25">
      <c r="A592" t="s">
        <v>21</v>
      </c>
      <c r="B592" s="1" t="str">
        <f>"""Nav"",""Pentland LIVE"",""27"",""1"",""IS-MRV718"""</f>
        <v>"Nav","Pentland LIVE","27","1","IS-MRV718"</v>
      </c>
      <c r="C592" s="3" t="str">
        <f>"IS-MRV718"</f>
        <v>IS-MRV718</v>
      </c>
      <c r="D592" s="3" t="str">
        <f>"T1-G4"</f>
        <v>T1-G4</v>
      </c>
      <c r="E592" s="6" t="str">
        <f t="shared" si="56"/>
        <v>Default Delivery Agent.</v>
      </c>
      <c r="F592" s="6" t="str">
        <f t="shared" si="57"/>
        <v>02. Montgomery's</v>
      </c>
    </row>
    <row r="593" spans="1:6" x14ac:dyDescent="0.25">
      <c r="A593" t="s">
        <v>21</v>
      </c>
      <c r="B593" s="1" t="str">
        <f>"""Nav"",""Pentland LIVE"",""27"",""1"",""IS-MSV610"""</f>
        <v>"Nav","Pentland LIVE","27","1","IS-MSV610"</v>
      </c>
      <c r="C593" s="3" t="str">
        <f>"IS-MSV610"</f>
        <v>IS-MSV610</v>
      </c>
      <c r="D593" s="3" t="str">
        <f>"T1-G2"</f>
        <v>T1-G2</v>
      </c>
      <c r="E593" s="6" t="str">
        <f t="shared" si="56"/>
        <v>Default Delivery Agent.</v>
      </c>
      <c r="F593" s="6" t="str">
        <f t="shared" si="57"/>
        <v>02. Montgomery's</v>
      </c>
    </row>
    <row r="594" spans="1:6" x14ac:dyDescent="0.25">
      <c r="A594" t="s">
        <v>21</v>
      </c>
      <c r="B594" s="1" t="str">
        <f>"""Nav"",""Pentland LIVE"",""27"",""1"",""IS-MSV614"""</f>
        <v>"Nav","Pentland LIVE","27","1","IS-MSV614"</v>
      </c>
      <c r="C594" s="3" t="str">
        <f>"IS-MSV614"</f>
        <v>IS-MSV614</v>
      </c>
      <c r="D594" s="3" t="str">
        <f>"T1-G2"</f>
        <v>T1-G2</v>
      </c>
      <c r="E594" s="6" t="str">
        <f t="shared" si="56"/>
        <v>Default Delivery Agent.</v>
      </c>
      <c r="F594" s="6" t="str">
        <f t="shared" si="57"/>
        <v>02. Montgomery's</v>
      </c>
    </row>
    <row r="595" spans="1:6" x14ac:dyDescent="0.25">
      <c r="A595" t="s">
        <v>21</v>
      </c>
      <c r="B595" s="1" t="str">
        <f>"""Nav"",""Pentland LIVE"",""27"",""1"",""IS-MSV67"""</f>
        <v>"Nav","Pentland LIVE","27","1","IS-MSV67"</v>
      </c>
      <c r="C595" s="3" t="str">
        <f>"IS-MSV67"</f>
        <v>IS-MSV67</v>
      </c>
      <c r="D595" s="3" t="str">
        <f>"T1-G1"</f>
        <v>T1-G1</v>
      </c>
      <c r="E595" s="6" t="str">
        <f t="shared" si="56"/>
        <v>Default Delivery Agent.</v>
      </c>
      <c r="F595" s="6" t="str">
        <f t="shared" si="57"/>
        <v>02. Montgomery's</v>
      </c>
    </row>
    <row r="596" spans="1:6" x14ac:dyDescent="0.25">
      <c r="A596" t="s">
        <v>21</v>
      </c>
      <c r="B596" s="1" t="str">
        <f>"""Nav"",""Pentland LIVE"",""27"",""1"",""IS-MVV711"""</f>
        <v>"Nav","Pentland LIVE","27","1","IS-MVV711"</v>
      </c>
      <c r="C596" s="3" t="str">
        <f>"IS-MVV711"</f>
        <v>IS-MVV711</v>
      </c>
      <c r="D596" s="3" t="str">
        <f>"T1-G3"</f>
        <v>T1-G3</v>
      </c>
      <c r="E596" s="6" t="str">
        <f t="shared" si="56"/>
        <v>Default Delivery Agent.</v>
      </c>
      <c r="F596" s="6" t="str">
        <f t="shared" si="57"/>
        <v>02. Montgomery's</v>
      </c>
    </row>
    <row r="597" spans="1:6" x14ac:dyDescent="0.25">
      <c r="A597" t="s">
        <v>21</v>
      </c>
      <c r="B597" s="1" t="str">
        <f>"""Nav"",""Pentland LIVE"",""27"",""1"",""IS-MVV714"""</f>
        <v>"Nav","Pentland LIVE","27","1","IS-MVV714"</v>
      </c>
      <c r="C597" s="3" t="str">
        <f>"IS-MVV714"</f>
        <v>IS-MVV714</v>
      </c>
      <c r="D597" s="3" t="str">
        <f>"T1-G3"</f>
        <v>T1-G3</v>
      </c>
      <c r="E597" s="6" t="str">
        <f t="shared" si="56"/>
        <v>Default Delivery Agent.</v>
      </c>
      <c r="F597" s="6" t="str">
        <f t="shared" si="57"/>
        <v>02. Montgomery's</v>
      </c>
    </row>
    <row r="598" spans="1:6" x14ac:dyDescent="0.25">
      <c r="A598" t="s">
        <v>21</v>
      </c>
      <c r="B598" s="1" t="str">
        <f>"""Nav"",""Pentland LIVE"",""27"",""1"",""IS-MVV718"""</f>
        <v>"Nav","Pentland LIVE","27","1","IS-MVV718"</v>
      </c>
      <c r="C598" s="3" t="str">
        <f>"IS-MVV718"</f>
        <v>IS-MVV718</v>
      </c>
      <c r="D598" s="3" t="str">
        <f>"T1-G4"</f>
        <v>T1-G4</v>
      </c>
      <c r="E598" s="6" t="str">
        <f t="shared" si="56"/>
        <v>Default Delivery Agent.</v>
      </c>
      <c r="F598" s="6" t="str">
        <f t="shared" si="57"/>
        <v>02. Montgomery's</v>
      </c>
    </row>
    <row r="599" spans="1:6" x14ac:dyDescent="0.25">
      <c r="A599" t="s">
        <v>21</v>
      </c>
      <c r="B599" s="1" t="str">
        <f>"""Nav"",""Pentland LIVE"",""27"",""1"",""IS-RD311"""</f>
        <v>"Nav","Pentland LIVE","27","1","IS-RD311"</v>
      </c>
      <c r="C599" s="3" t="str">
        <f>"IS-RD311"</f>
        <v>IS-RD311</v>
      </c>
      <c r="D599" s="3" t="str">
        <f>"T1-G2"</f>
        <v>T1-G2</v>
      </c>
      <c r="E599" s="6" t="str">
        <f t="shared" si="56"/>
        <v>Default Delivery Agent.</v>
      </c>
      <c r="F599" s="6" t="str">
        <f t="shared" si="57"/>
        <v>02. Montgomery's</v>
      </c>
    </row>
    <row r="600" spans="1:6" x14ac:dyDescent="0.25">
      <c r="A600" t="s">
        <v>21</v>
      </c>
      <c r="B600" s="1" t="str">
        <f>"""Nav"",""Pentland LIVE"",""27"",""1"",""IS-RD314"""</f>
        <v>"Nav","Pentland LIVE","27","1","IS-RD314"</v>
      </c>
      <c r="C600" s="3" t="str">
        <f>"IS-RD314"</f>
        <v>IS-RD314</v>
      </c>
      <c r="D600" s="3" t="str">
        <f>"T1-G2"</f>
        <v>T1-G2</v>
      </c>
      <c r="E600" s="6" t="str">
        <f t="shared" si="56"/>
        <v>Default Delivery Agent.</v>
      </c>
      <c r="F600" s="6" t="str">
        <f t="shared" si="57"/>
        <v>02. Montgomery's</v>
      </c>
    </row>
    <row r="601" spans="1:6" x14ac:dyDescent="0.25">
      <c r="A601" t="s">
        <v>21</v>
      </c>
      <c r="B601" s="1" t="str">
        <f>"""Nav"",""Pentland LIVE"",""27"",""1"",""IS-RD316"""</f>
        <v>"Nav","Pentland LIVE","27","1","IS-RD316"</v>
      </c>
      <c r="C601" s="3" t="str">
        <f>"IS-RD316"</f>
        <v>IS-RD316</v>
      </c>
      <c r="D601" s="3" t="str">
        <f>"T1-G3"</f>
        <v>T1-G3</v>
      </c>
      <c r="E601" s="6" t="str">
        <f t="shared" si="56"/>
        <v>Default Delivery Agent.</v>
      </c>
      <c r="F601" s="6" t="str">
        <f t="shared" si="57"/>
        <v>02. Montgomery's</v>
      </c>
    </row>
    <row r="602" spans="1:6" x14ac:dyDescent="0.25">
      <c r="A602" t="s">
        <v>21</v>
      </c>
      <c r="B602" s="1" t="str">
        <f>"""Nav"",""Pentland LIVE"",""27"",""1"",""IS-RD318"""</f>
        <v>"Nav","Pentland LIVE","27","1","IS-RD318"</v>
      </c>
      <c r="C602" s="3" t="str">
        <f>"IS-RD318"</f>
        <v>IS-RD318</v>
      </c>
      <c r="D602" s="3" t="str">
        <f>"T1-G3"</f>
        <v>T1-G3</v>
      </c>
      <c r="E602" s="6" t="str">
        <f t="shared" si="56"/>
        <v>Default Delivery Agent.</v>
      </c>
      <c r="F602" s="6" t="str">
        <f t="shared" si="57"/>
        <v>02. Montgomery's</v>
      </c>
    </row>
    <row r="603" spans="1:6" x14ac:dyDescent="0.25">
      <c r="A603" t="s">
        <v>21</v>
      </c>
      <c r="B603" s="1" t="str">
        <f>"""Nav"",""Pentland LIVE"",""27"",""1"",""IS-RD319"""</f>
        <v>"Nav","Pentland LIVE","27","1","IS-RD319"</v>
      </c>
      <c r="C603" s="3" t="str">
        <f>"IS-RD319"</f>
        <v>IS-RD319</v>
      </c>
      <c r="D603" s="3" t="str">
        <f>"T1-G3"</f>
        <v>T1-G3</v>
      </c>
      <c r="E603" s="6" t="str">
        <f t="shared" si="56"/>
        <v>Default Delivery Agent.</v>
      </c>
      <c r="F603" s="6" t="str">
        <f t="shared" si="57"/>
        <v>02. Montgomery's</v>
      </c>
    </row>
    <row r="604" spans="1:6" x14ac:dyDescent="0.25">
      <c r="A604" t="s">
        <v>21</v>
      </c>
      <c r="B604" s="1" t="str">
        <f>"""Nav"",""Pentland LIVE"",""27"",""1"",""IS-RE311"""</f>
        <v>"Nav","Pentland LIVE","27","1","IS-RE311"</v>
      </c>
      <c r="C604" s="3" t="str">
        <f>"IS-RE311"</f>
        <v>IS-RE311</v>
      </c>
      <c r="D604" s="3" t="str">
        <f>"T1-G2"</f>
        <v>T1-G2</v>
      </c>
      <c r="E604" s="6" t="str">
        <f t="shared" si="56"/>
        <v>Default Delivery Agent.</v>
      </c>
      <c r="F604" s="6" t="str">
        <f t="shared" si="57"/>
        <v>02. Montgomery's</v>
      </c>
    </row>
    <row r="605" spans="1:6" x14ac:dyDescent="0.25">
      <c r="A605" t="s">
        <v>21</v>
      </c>
      <c r="B605" s="1" t="str">
        <f>"""Nav"",""Pentland LIVE"",""27"",""1"",""IS-RE314"""</f>
        <v>"Nav","Pentland LIVE","27","1","IS-RE314"</v>
      </c>
      <c r="C605" s="3" t="str">
        <f>"IS-RE314"</f>
        <v>IS-RE314</v>
      </c>
      <c r="D605" s="3" t="str">
        <f>"T1-G2"</f>
        <v>T1-G2</v>
      </c>
      <c r="E605" s="6" t="str">
        <f t="shared" si="56"/>
        <v>Default Delivery Agent.</v>
      </c>
      <c r="F605" s="6" t="str">
        <f t="shared" si="57"/>
        <v>02. Montgomery's</v>
      </c>
    </row>
    <row r="606" spans="1:6" x14ac:dyDescent="0.25">
      <c r="A606" t="s">
        <v>21</v>
      </c>
      <c r="B606" s="1" t="str">
        <f>"""Nav"",""Pentland LIVE"",""27"",""1"",""IS-RE316"""</f>
        <v>"Nav","Pentland LIVE","27","1","IS-RE316"</v>
      </c>
      <c r="C606" s="3" t="str">
        <f>"IS-RE316"</f>
        <v>IS-RE316</v>
      </c>
      <c r="D606" s="3" t="str">
        <f>"T1-G3"</f>
        <v>T1-G3</v>
      </c>
      <c r="E606" s="6" t="str">
        <f t="shared" si="56"/>
        <v>Default Delivery Agent.</v>
      </c>
      <c r="F606" s="6" t="str">
        <f t="shared" si="57"/>
        <v>02. Montgomery's</v>
      </c>
    </row>
    <row r="607" spans="1:6" x14ac:dyDescent="0.25">
      <c r="A607" t="s">
        <v>21</v>
      </c>
      <c r="B607" s="1" t="str">
        <f>"""Nav"",""Pentland LIVE"",""27"",""1"",""IS-RE318"""</f>
        <v>"Nav","Pentland LIVE","27","1","IS-RE318"</v>
      </c>
      <c r="C607" s="3" t="str">
        <f>"IS-RE318"</f>
        <v>IS-RE318</v>
      </c>
      <c r="D607" s="3" t="str">
        <f>"T1-G3"</f>
        <v>T1-G3</v>
      </c>
      <c r="E607" s="6" t="str">
        <f t="shared" si="56"/>
        <v>Default Delivery Agent.</v>
      </c>
      <c r="F607" s="6" t="str">
        <f t="shared" si="57"/>
        <v>02. Montgomery's</v>
      </c>
    </row>
    <row r="608" spans="1:6" x14ac:dyDescent="0.25">
      <c r="A608" t="s">
        <v>21</v>
      </c>
      <c r="B608" s="1" t="str">
        <f>"""Nav"",""Pentland LIVE"",""27"",""1"",""IS-RE319"""</f>
        <v>"Nav","Pentland LIVE","27","1","IS-RE319"</v>
      </c>
      <c r="C608" s="3" t="str">
        <f>"IS-RE319"</f>
        <v>IS-RE319</v>
      </c>
      <c r="D608" s="3" t="str">
        <f>"T1-G3"</f>
        <v>T1-G3</v>
      </c>
      <c r="E608" s="6" t="str">
        <f t="shared" si="56"/>
        <v>Default Delivery Agent.</v>
      </c>
      <c r="F608" s="6" t="str">
        <f t="shared" si="57"/>
        <v>02. Montgomery's</v>
      </c>
    </row>
    <row r="609" spans="1:6" x14ac:dyDescent="0.25">
      <c r="A609" t="s">
        <v>21</v>
      </c>
      <c r="B609" s="1" t="str">
        <f>"""Nav"",""Pentland LIVE"",""27"",""1"",""IS-RS3120"""</f>
        <v>"Nav","Pentland LIVE","27","1","IS-RS3120"</v>
      </c>
      <c r="C609" s="3" t="str">
        <f>"IS-RS3120"</f>
        <v>IS-RS3120</v>
      </c>
      <c r="D609" s="3" t="str">
        <f>"T1-G2"</f>
        <v>T1-G2</v>
      </c>
      <c r="E609" s="6" t="str">
        <f t="shared" si="56"/>
        <v>Default Delivery Agent.</v>
      </c>
      <c r="F609" s="6" t="str">
        <f t="shared" ref="F609:F615" si="58">"03. DPD"</f>
        <v>03. DPD</v>
      </c>
    </row>
    <row r="610" spans="1:6" x14ac:dyDescent="0.25">
      <c r="A610" t="s">
        <v>21</v>
      </c>
      <c r="B610" s="1" t="str">
        <f>"""Nav"",""Pentland LIVE"",""27"",""1"",""IS-RS3140"""</f>
        <v>"Nav","Pentland LIVE","27","1","IS-RS3140"</v>
      </c>
      <c r="C610" s="3" t="str">
        <f>"IS-RS3140"</f>
        <v>IS-RS3140</v>
      </c>
      <c r="D610" s="3" t="str">
        <f>"T1-G2"</f>
        <v>T1-G2</v>
      </c>
      <c r="E610" s="6" t="str">
        <f t="shared" si="56"/>
        <v>Default Delivery Agent.</v>
      </c>
      <c r="F610" s="6" t="str">
        <f t="shared" si="58"/>
        <v>03. DPD</v>
      </c>
    </row>
    <row r="611" spans="1:6" x14ac:dyDescent="0.25">
      <c r="A611" t="s">
        <v>21</v>
      </c>
      <c r="B611" s="1" t="str">
        <f>"""Nav"",""Pentland LIVE"",""27"",""1"",""IS-RS3160"""</f>
        <v>"Nav","Pentland LIVE","27","1","IS-RS3160"</v>
      </c>
      <c r="C611" s="3" t="str">
        <f>"IS-RS3160"</f>
        <v>IS-RS3160</v>
      </c>
      <c r="D611" s="3" t="str">
        <f>"T1-G3"</f>
        <v>T1-G3</v>
      </c>
      <c r="E611" s="6" t="str">
        <f t="shared" si="56"/>
        <v>Default Delivery Agent.</v>
      </c>
      <c r="F611" s="6" t="str">
        <f t="shared" si="58"/>
        <v>03. DPD</v>
      </c>
    </row>
    <row r="612" spans="1:6" x14ac:dyDescent="0.25">
      <c r="A612" t="s">
        <v>21</v>
      </c>
      <c r="B612" s="1" t="str">
        <f>"""Nav"",""Pentland LIVE"",""27"",""1"",""IS-RS3180"""</f>
        <v>"Nav","Pentland LIVE","27","1","IS-RS3180"</v>
      </c>
      <c r="C612" s="3" t="str">
        <f>"IS-RS3180"</f>
        <v>IS-RS3180</v>
      </c>
      <c r="D612" s="3" t="str">
        <f>"T1-G3"</f>
        <v>T1-G3</v>
      </c>
      <c r="E612" s="6" t="str">
        <f t="shared" si="56"/>
        <v>Default Delivery Agent.</v>
      </c>
      <c r="F612" s="6" t="str">
        <f t="shared" si="58"/>
        <v>03. DPD</v>
      </c>
    </row>
    <row r="613" spans="1:6" x14ac:dyDescent="0.25">
      <c r="A613" t="s">
        <v>21</v>
      </c>
      <c r="B613" s="1" t="str">
        <f>"""Nav"",""Pentland LIVE"",""27"",""1"",""IS-RV370"""</f>
        <v>"Nav","Pentland LIVE","27","1","IS-RV370"</v>
      </c>
      <c r="C613" s="3" t="str">
        <f>"IS-RV370"</f>
        <v>IS-RV370</v>
      </c>
      <c r="D613" s="3" t="str">
        <f>"T1-G0"</f>
        <v>T1-G0</v>
      </c>
      <c r="E613" s="6" t="str">
        <f t="shared" si="56"/>
        <v>Default Delivery Agent.</v>
      </c>
      <c r="F613" s="6" t="str">
        <f t="shared" si="58"/>
        <v>03. DPD</v>
      </c>
    </row>
    <row r="614" spans="1:6" x14ac:dyDescent="0.25">
      <c r="A614" t="s">
        <v>21</v>
      </c>
      <c r="B614" s="1" t="str">
        <f>"""Nav"",""Pentland LIVE"",""27"",""1"",""IS-RV530"""</f>
        <v>"Nav","Pentland LIVE","27","1","IS-RV530"</v>
      </c>
      <c r="C614" s="3" t="str">
        <f>"IS-RV530"</f>
        <v>IS-RV530</v>
      </c>
      <c r="D614" s="3" t="str">
        <f>"T1-G0"</f>
        <v>T1-G0</v>
      </c>
      <c r="E614" s="6" t="str">
        <f t="shared" si="56"/>
        <v>Default Delivery Agent.</v>
      </c>
      <c r="F614" s="6" t="str">
        <f t="shared" si="58"/>
        <v>03. DPD</v>
      </c>
    </row>
    <row r="615" spans="1:6" x14ac:dyDescent="0.25">
      <c r="A615" t="s">
        <v>21</v>
      </c>
      <c r="B615" s="1" t="str">
        <f>"""Nav"",""Pentland LIVE"",""27"",""1"",""IS-RV850"""</f>
        <v>"Nav","Pentland LIVE","27","1","IS-RV850"</v>
      </c>
      <c r="C615" s="3" t="str">
        <f>"IS-RV850"</f>
        <v>IS-RV850</v>
      </c>
      <c r="D615" s="3" t="str">
        <f>"T1-G0"</f>
        <v>T1-G0</v>
      </c>
      <c r="E615" s="6" t="str">
        <f t="shared" si="56"/>
        <v>Default Delivery Agent.</v>
      </c>
      <c r="F615" s="6" t="str">
        <f t="shared" si="58"/>
        <v>03. DPD</v>
      </c>
    </row>
    <row r="616" spans="1:6" x14ac:dyDescent="0.25">
      <c r="A616" t="s">
        <v>21</v>
      </c>
      <c r="B616" s="1" t="str">
        <f>"""Nav"",""Pentland LIVE"",""27"",""1"",""IS-ST100"""</f>
        <v>"Nav","Pentland LIVE","27","1","IS-ST100"</v>
      </c>
      <c r="C616" s="3" t="str">
        <f>"IS-ST100"</f>
        <v>IS-ST100</v>
      </c>
      <c r="D616" s="3" t="str">
        <f>"T1-G0"</f>
        <v>T1-G0</v>
      </c>
      <c r="E616" s="6" t="str">
        <f t="shared" si="56"/>
        <v>Default Delivery Agent.</v>
      </c>
      <c r="F616" s="6" t="str">
        <f>"02. Montgomery's"</f>
        <v>02. Montgomery's</v>
      </c>
    </row>
    <row r="617" spans="1:6" x14ac:dyDescent="0.25">
      <c r="A617" t="s">
        <v>21</v>
      </c>
      <c r="B617" s="1" t="str">
        <f>"""Nav"",""Pentland LIVE"",""27"",""1"",""IS-TL704U"""</f>
        <v>"Nav","Pentland LIVE","27","1","IS-TL704U"</v>
      </c>
      <c r="C617" s="3" t="str">
        <f>"IS-TL704U"</f>
        <v>IS-TL704U</v>
      </c>
      <c r="D617" s="3" t="str">
        <f>"T1-G1"</f>
        <v>T1-G1</v>
      </c>
      <c r="E617" s="6" t="str">
        <f t="shared" si="56"/>
        <v>Default Delivery Agent.</v>
      </c>
      <c r="F617" s="6" t="str">
        <f>"02. Montgomery's"</f>
        <v>02. Montgomery's</v>
      </c>
    </row>
    <row r="618" spans="1:6" x14ac:dyDescent="0.25">
      <c r="A618" t="s">
        <v>21</v>
      </c>
      <c r="B618" s="1" t="str">
        <f>"""Nav"",""Pentland LIVE"",""27"",""1"",""IS-TL709"""</f>
        <v>"Nav","Pentland LIVE","27","1","IS-TL709"</v>
      </c>
      <c r="C618" s="3" t="str">
        <f>"IS-TL709"</f>
        <v>IS-TL709</v>
      </c>
      <c r="D618" s="3" t="str">
        <f>"T1-G1"</f>
        <v>T1-G1</v>
      </c>
      <c r="E618" s="6" t="str">
        <f t="shared" si="56"/>
        <v>Default Delivery Agent.</v>
      </c>
      <c r="F618" s="6" t="str">
        <f>"02. Montgomery's"</f>
        <v>02. Montgomery's</v>
      </c>
    </row>
    <row r="619" spans="1:6" x14ac:dyDescent="0.25">
      <c r="A619" t="s">
        <v>21</v>
      </c>
      <c r="B619" s="1" t="str">
        <f>"""Nav"",""Pentland LIVE"",""27"",""1"",""IS-XWH11"""</f>
        <v>"Nav","Pentland LIVE","27","1","IS-XWH11"</v>
      </c>
      <c r="C619" s="3" t="str">
        <f>"IS-XWH11"</f>
        <v>IS-XWH11</v>
      </c>
      <c r="D619" s="3" t="str">
        <f>"T1-G2"</f>
        <v>T1-G2</v>
      </c>
      <c r="E619" s="6" t="str">
        <f t="shared" si="56"/>
        <v>Default Delivery Agent.</v>
      </c>
      <c r="F619" s="6" t="str">
        <f>"03. DPD"</f>
        <v>03. DPD</v>
      </c>
    </row>
    <row r="620" spans="1:6" x14ac:dyDescent="0.25">
      <c r="A620" t="s">
        <v>21</v>
      </c>
      <c r="B620" s="1" t="str">
        <f>"""Nav"",""Pentland LIVE"",""27"",""1"",""IS-XWH14"""</f>
        <v>"Nav","Pentland LIVE","27","1","IS-XWH14"</v>
      </c>
      <c r="C620" s="3" t="str">
        <f>"IS-XWH14"</f>
        <v>IS-XWH14</v>
      </c>
      <c r="D620" s="3" t="str">
        <f>"T1-G2"</f>
        <v>T1-G2</v>
      </c>
      <c r="E620" s="6" t="str">
        <f t="shared" si="56"/>
        <v>Default Delivery Agent.</v>
      </c>
      <c r="F620" s="6" t="str">
        <f>"03. DPD"</f>
        <v>03. DPD</v>
      </c>
    </row>
    <row r="621" spans="1:6" x14ac:dyDescent="0.25">
      <c r="A621" t="s">
        <v>21</v>
      </c>
      <c r="B621" s="1" t="str">
        <f>"""Nav"",""Pentland LIVE"",""27"",""1"",""IS-XWH16"""</f>
        <v>"Nav","Pentland LIVE","27","1","IS-XWH16"</v>
      </c>
      <c r="C621" s="3" t="str">
        <f>"IS-XWH16"</f>
        <v>IS-XWH16</v>
      </c>
      <c r="D621" s="3" t="str">
        <f>"T1-G3"</f>
        <v>T1-G3</v>
      </c>
      <c r="E621" s="6" t="str">
        <f t="shared" si="56"/>
        <v>Default Delivery Agent.</v>
      </c>
      <c r="F621" s="6" t="str">
        <f>"03. DPD"</f>
        <v>03. DPD</v>
      </c>
    </row>
    <row r="622" spans="1:6" x14ac:dyDescent="0.25">
      <c r="A622" t="s">
        <v>21</v>
      </c>
      <c r="B622" s="1" t="str">
        <f>"""Nav"",""Pentland LIVE"",""27"",""1"",""IS-XWH19"""</f>
        <v>"Nav","Pentland LIVE","27","1","IS-XWH19"</v>
      </c>
      <c r="C622" s="3" t="str">
        <f>"IS-XWH19"</f>
        <v>IS-XWH19</v>
      </c>
      <c r="D622" s="3" t="str">
        <f>"T1-G3"</f>
        <v>T1-G3</v>
      </c>
      <c r="E622" s="6" t="str">
        <f t="shared" si="56"/>
        <v>Default Delivery Agent.</v>
      </c>
      <c r="F622" s="6" t="str">
        <f>"03. DPD"</f>
        <v>03. DPD</v>
      </c>
    </row>
    <row r="623" spans="1:6" x14ac:dyDescent="0.25">
      <c r="A623" t="s">
        <v>21</v>
      </c>
      <c r="B623" s="1" t="str">
        <f>"""Nav"",""Pentland LIVE"",""27"",""1"",""IX-CDA-207E"""</f>
        <v>"Nav","Pentland LIVE","27","1","IX-CDA-207E"</v>
      </c>
      <c r="C623" s="3" t="str">
        <f>"IX-CDA-207E"</f>
        <v>IX-CDA-207E</v>
      </c>
      <c r="D623" s="3" t="str">
        <f>"T1-G2"</f>
        <v>T1-G2</v>
      </c>
      <c r="E623" s="6" t="str">
        <f t="shared" si="56"/>
        <v>Default Delivery Agent.</v>
      </c>
      <c r="F623" s="6" t="str">
        <f>"01. Hadfields"</f>
        <v>01. Hadfields</v>
      </c>
    </row>
    <row r="624" spans="1:6" x14ac:dyDescent="0.25">
      <c r="A624" t="s">
        <v>21</v>
      </c>
      <c r="B624" s="1" t="str">
        <f>"""Nav"",""Pentland LIVE"",""27"",""1"",""IX-CDA-207G"""</f>
        <v>"Nav","Pentland LIVE","27","1","IX-CDA-207G"</v>
      </c>
      <c r="C624" s="3" t="str">
        <f>"IX-CDA-207G"</f>
        <v>IX-CDA-207G</v>
      </c>
      <c r="D624" s="3" t="str">
        <f>"T1-G2"</f>
        <v>T1-G2</v>
      </c>
      <c r="E624" s="6" t="str">
        <f t="shared" si="56"/>
        <v>Default Delivery Agent.</v>
      </c>
      <c r="F624" s="6" t="str">
        <f>"01. Hadfields"</f>
        <v>01. Hadfields</v>
      </c>
    </row>
    <row r="625" spans="1:6" x14ac:dyDescent="0.25">
      <c r="A625" t="s">
        <v>21</v>
      </c>
      <c r="B625" s="1" t="str">
        <f>"""Nav"",""Pentland LIVE"",""27"",""1"",""KB-KBC1"""</f>
        <v>"Nav","Pentland LIVE","27","1","KB-KBC1"</v>
      </c>
      <c r="C625" s="3" t="str">
        <f>"KB-KBC1"</f>
        <v>KB-KBC1</v>
      </c>
      <c r="D625" s="3" t="str">
        <f>"T1-G0"</f>
        <v>T1-G0</v>
      </c>
      <c r="E625" s="6" t="str">
        <f t="shared" si="56"/>
        <v>Default Delivery Agent.</v>
      </c>
      <c r="F625" s="6" t="str">
        <f t="shared" ref="F625:F635" si="59">"02. Montgomery's"</f>
        <v>02. Montgomery's</v>
      </c>
    </row>
    <row r="626" spans="1:6" x14ac:dyDescent="0.25">
      <c r="A626" t="s">
        <v>21</v>
      </c>
      <c r="B626" s="1" t="str">
        <f>"""Nav"",""Pentland LIVE"",""27"",""1"",""KB-KBC2"""</f>
        <v>"Nav","Pentland LIVE","27","1","KB-KBC2"</v>
      </c>
      <c r="C626" s="3" t="str">
        <f>"KB-KBC2"</f>
        <v>KB-KBC2</v>
      </c>
      <c r="D626" s="3" t="str">
        <f>"T1-G0"</f>
        <v>T1-G0</v>
      </c>
      <c r="E626" s="6" t="str">
        <f t="shared" si="56"/>
        <v>Default Delivery Agent.</v>
      </c>
      <c r="F626" s="6" t="str">
        <f t="shared" si="59"/>
        <v>02. Montgomery's</v>
      </c>
    </row>
    <row r="627" spans="1:6" x14ac:dyDescent="0.25">
      <c r="A627" t="s">
        <v>21</v>
      </c>
      <c r="B627" s="1" t="str">
        <f>"""Nav"",""Pentland LIVE"",""27"",""1"",""KB-KBC2SL"""</f>
        <v>"Nav","Pentland LIVE","27","1","KB-KBC2SL"</v>
      </c>
      <c r="C627" s="3" t="str">
        <f>"KB-KBC2SL"</f>
        <v>KB-KBC2SL</v>
      </c>
      <c r="D627" s="3" t="str">
        <f>"T1-G0"</f>
        <v>T1-G0</v>
      </c>
      <c r="E627" s="6" t="str">
        <f t="shared" si="56"/>
        <v>Default Delivery Agent.</v>
      </c>
      <c r="F627" s="6" t="str">
        <f t="shared" si="59"/>
        <v>02. Montgomery's</v>
      </c>
    </row>
    <row r="628" spans="1:6" x14ac:dyDescent="0.25">
      <c r="A628" t="s">
        <v>21</v>
      </c>
      <c r="B628" s="1" t="str">
        <f>"""Nav"",""Pentland LIVE"",""27"",""1"",""KB-KBC3"""</f>
        <v>"Nav","Pentland LIVE","27","1","KB-KBC3"</v>
      </c>
      <c r="C628" s="3" t="str">
        <f>"KB-KBC3"</f>
        <v>KB-KBC3</v>
      </c>
      <c r="D628" s="3" t="str">
        <f>"T1-G2"</f>
        <v>T1-G2</v>
      </c>
      <c r="E628" s="6" t="str">
        <f t="shared" si="56"/>
        <v>Default Delivery Agent.</v>
      </c>
      <c r="F628" s="6" t="str">
        <f t="shared" si="59"/>
        <v>02. Montgomery's</v>
      </c>
    </row>
    <row r="629" spans="1:6" x14ac:dyDescent="0.25">
      <c r="A629" t="s">
        <v>21</v>
      </c>
      <c r="B629" s="1" t="str">
        <f>"""Nav"",""Pentland LIVE"",""27"",""1"",""KB-KBC3SL"""</f>
        <v>"Nav","Pentland LIVE","27","1","KB-KBC3SL"</v>
      </c>
      <c r="C629" s="3" t="str">
        <f>"KB-KBC3SL"</f>
        <v>KB-KBC3SL</v>
      </c>
      <c r="D629" s="3" t="str">
        <f>"T1-G2"</f>
        <v>T1-G2</v>
      </c>
      <c r="E629" s="6" t="str">
        <f t="shared" si="56"/>
        <v>Default Delivery Agent.</v>
      </c>
      <c r="F629" s="6" t="str">
        <f t="shared" si="59"/>
        <v>02. Montgomery's</v>
      </c>
    </row>
    <row r="630" spans="1:6" x14ac:dyDescent="0.25">
      <c r="A630" t="s">
        <v>21</v>
      </c>
      <c r="B630" s="1" t="str">
        <f>"""Nav"",""Pentland LIVE"",""27"",""1"",""KB-KXCC2"""</f>
        <v>"Nav","Pentland LIVE","27","1","KB-KXCC2"</v>
      </c>
      <c r="C630" s="3" t="str">
        <f>"KB-KXCC2"</f>
        <v>KB-KXCC2</v>
      </c>
      <c r="D630" s="3" t="str">
        <f>"T1-G2"</f>
        <v>T1-G2</v>
      </c>
      <c r="E630" s="6" t="str">
        <f t="shared" si="56"/>
        <v>Default Delivery Agent.</v>
      </c>
      <c r="F630" s="6" t="str">
        <f t="shared" si="59"/>
        <v>02. Montgomery's</v>
      </c>
    </row>
    <row r="631" spans="1:6" x14ac:dyDescent="0.25">
      <c r="A631" t="s">
        <v>21</v>
      </c>
      <c r="B631" s="1" t="str">
        <f>"""Nav"",""Pentland LIVE"",""27"",""1"",""KB-KXCC2-PREP"""</f>
        <v>"Nav","Pentland LIVE","27","1","KB-KXCC2-PREP"</v>
      </c>
      <c r="C631" s="3" t="str">
        <f>"KB-KXCC2-PREP"</f>
        <v>KB-KXCC2-PREP</v>
      </c>
      <c r="D631" s="3" t="str">
        <f>"T1-G2"</f>
        <v>T1-G2</v>
      </c>
      <c r="E631" s="6" t="str">
        <f t="shared" si="56"/>
        <v>Default Delivery Agent.</v>
      </c>
      <c r="F631" s="6" t="str">
        <f t="shared" si="59"/>
        <v>02. Montgomery's</v>
      </c>
    </row>
    <row r="632" spans="1:6" x14ac:dyDescent="0.25">
      <c r="A632" t="s">
        <v>21</v>
      </c>
      <c r="B632" s="1" t="str">
        <f>"""Nav"",""Pentland LIVE"",""27"",""1"",""KB-KXCC2-SAL"""</f>
        <v>"Nav","Pentland LIVE","27","1","KB-KXCC2-SAL"</v>
      </c>
      <c r="C632" s="3" t="str">
        <f>"KB-KXCC2-SAL"</f>
        <v>KB-KXCC2-SAL</v>
      </c>
      <c r="D632" s="3" t="str">
        <f>"T1-G2"</f>
        <v>T1-G2</v>
      </c>
      <c r="E632" s="6" t="str">
        <f t="shared" si="56"/>
        <v>Default Delivery Agent.</v>
      </c>
      <c r="F632" s="6" t="str">
        <f t="shared" si="59"/>
        <v>02. Montgomery's</v>
      </c>
    </row>
    <row r="633" spans="1:6" x14ac:dyDescent="0.25">
      <c r="A633" t="s">
        <v>21</v>
      </c>
      <c r="B633" s="1" t="str">
        <f>"""Nav"",""Pentland LIVE"",""27"",""1"",""KB-KXCC3"""</f>
        <v>"Nav","Pentland LIVE","27","1","KB-KXCC3"</v>
      </c>
      <c r="C633" s="3" t="str">
        <f>"KB-KXCC3"</f>
        <v>KB-KXCC3</v>
      </c>
      <c r="D633" s="3" t="str">
        <f>"T1-G3"</f>
        <v>T1-G3</v>
      </c>
      <c r="E633" s="6" t="str">
        <f t="shared" si="56"/>
        <v>Default Delivery Agent.</v>
      </c>
      <c r="F633" s="6" t="str">
        <f t="shared" si="59"/>
        <v>02. Montgomery's</v>
      </c>
    </row>
    <row r="634" spans="1:6" x14ac:dyDescent="0.25">
      <c r="A634" t="s">
        <v>21</v>
      </c>
      <c r="B634" s="1" t="str">
        <f>"""Nav"",""Pentland LIVE"",""27"",""1"",""KB-KXCC3-PREP"""</f>
        <v>"Nav","Pentland LIVE","27","1","KB-KXCC3-PREP"</v>
      </c>
      <c r="C634" s="3" t="str">
        <f>"KB-KXCC3-PREP"</f>
        <v>KB-KXCC3-PREP</v>
      </c>
      <c r="D634" s="3" t="str">
        <f>"T1-G3"</f>
        <v>T1-G3</v>
      </c>
      <c r="E634" s="6" t="str">
        <f t="shared" si="56"/>
        <v>Default Delivery Agent.</v>
      </c>
      <c r="F634" s="6" t="str">
        <f t="shared" si="59"/>
        <v>02. Montgomery's</v>
      </c>
    </row>
    <row r="635" spans="1:6" x14ac:dyDescent="0.25">
      <c r="A635" t="s">
        <v>21</v>
      </c>
      <c r="B635" s="1" t="str">
        <f>"""Nav"",""Pentland LIVE"",""27"",""1"",""KB-KXCC3-SAL"""</f>
        <v>"Nav","Pentland LIVE","27","1","KB-KXCC3-SAL"</v>
      </c>
      <c r="C635" s="3" t="str">
        <f>"KB-KXCC3-SAL"</f>
        <v>KB-KXCC3-SAL</v>
      </c>
      <c r="D635" s="3" t="str">
        <f>"T1-G3"</f>
        <v>T1-G3</v>
      </c>
      <c r="E635" s="6" t="str">
        <f t="shared" si="56"/>
        <v>Default Delivery Agent.</v>
      </c>
      <c r="F635" s="6" t="str">
        <f t="shared" si="59"/>
        <v>02. Montgomery's</v>
      </c>
    </row>
    <row r="636" spans="1:6" x14ac:dyDescent="0.25">
      <c r="A636" t="s">
        <v>21</v>
      </c>
      <c r="B636" s="1" t="str">
        <f>"""Nav"",""Pentland LIVE"",""27"",""1"",""KB-KXF1200"""</f>
        <v>"Nav","Pentland LIVE","27","1","KB-KXF1200"</v>
      </c>
      <c r="C636" s="3" t="str">
        <f>"KB-KXF1200"</f>
        <v>KB-KXF1200</v>
      </c>
      <c r="D636" s="3" t="str">
        <f>"T1-G3"</f>
        <v>T1-G3</v>
      </c>
      <c r="E636" s="6" t="str">
        <f t="shared" si="56"/>
        <v>Default Delivery Agent.</v>
      </c>
      <c r="F636" s="6" t="str">
        <f>"01. Hadfields"</f>
        <v>01. Hadfields</v>
      </c>
    </row>
    <row r="637" spans="1:6" x14ac:dyDescent="0.25">
      <c r="A637" t="s">
        <v>21</v>
      </c>
      <c r="B637" s="1" t="str">
        <f>"""Nav"",""Pentland LIVE"",""27"",""1"",""KB-KXF200"""</f>
        <v>"Nav","Pentland LIVE","27","1","KB-KXF200"</v>
      </c>
      <c r="C637" s="3" t="str">
        <f>"KB-KXF200"</f>
        <v>KB-KXF200</v>
      </c>
      <c r="D637" s="3" t="str">
        <f>"T1-G1"</f>
        <v>T1-G1</v>
      </c>
      <c r="E637" s="6" t="str">
        <f t="shared" si="56"/>
        <v>Default Delivery Agent.</v>
      </c>
      <c r="F637" s="6" t="e">
        <v>#VALUE!</v>
      </c>
    </row>
    <row r="638" spans="1:6" x14ac:dyDescent="0.25">
      <c r="A638" t="s">
        <v>21</v>
      </c>
      <c r="B638" s="1" t="str">
        <f>"""Nav"",""Pentland LIVE"",""27"",""1"",""KB-KXF600"""</f>
        <v>"Nav","Pentland LIVE","27","1","KB-KXF600"</v>
      </c>
      <c r="C638" s="3" t="str">
        <f>"KB-KXF600"</f>
        <v>KB-KXF600</v>
      </c>
      <c r="D638" s="3" t="str">
        <f>"T1-G3"</f>
        <v>T1-G3</v>
      </c>
      <c r="E638" s="6" t="str">
        <f t="shared" si="56"/>
        <v>Default Delivery Agent.</v>
      </c>
      <c r="F638" s="6" t="str">
        <f>"01. Hadfields"</f>
        <v>01. Hadfields</v>
      </c>
    </row>
    <row r="639" spans="1:6" x14ac:dyDescent="0.25">
      <c r="A639" t="s">
        <v>21</v>
      </c>
      <c r="B639" s="1" t="str">
        <f>"""Nav"",""Pentland LIVE"",""27"",""1"",""KB-KXR1200"""</f>
        <v>"Nav","Pentland LIVE","27","1","KB-KXR1200"</v>
      </c>
      <c r="C639" s="3" t="str">
        <f>"KB-KXR1200"</f>
        <v>KB-KXR1200</v>
      </c>
      <c r="D639" s="3" t="str">
        <f>"T1-G3"</f>
        <v>T1-G3</v>
      </c>
      <c r="E639" s="6" t="str">
        <f t="shared" si="56"/>
        <v>Default Delivery Agent.</v>
      </c>
      <c r="F639" s="6" t="str">
        <f>"01. Hadfields"</f>
        <v>01. Hadfields</v>
      </c>
    </row>
    <row r="640" spans="1:6" x14ac:dyDescent="0.25">
      <c r="A640" t="s">
        <v>21</v>
      </c>
      <c r="B640" s="1" t="str">
        <f>"""Nav"",""Pentland LIVE"",""27"",""1"",""KB-KXR200"""</f>
        <v>"Nav","Pentland LIVE","27","1","KB-KXR200"</v>
      </c>
      <c r="C640" s="3" t="str">
        <f>"KB-KXR200"</f>
        <v>KB-KXR200</v>
      </c>
      <c r="D640" s="3" t="str">
        <f>"T1-G1"</f>
        <v>T1-G1</v>
      </c>
      <c r="E640" s="6" t="str">
        <f t="shared" si="56"/>
        <v>Default Delivery Agent.</v>
      </c>
      <c r="F640" s="6" t="e">
        <v>#VALUE!</v>
      </c>
    </row>
    <row r="641" spans="1:6" x14ac:dyDescent="0.25">
      <c r="A641" t="s">
        <v>21</v>
      </c>
      <c r="B641" s="1" t="str">
        <f>"""Nav"",""Pentland LIVE"",""27"",""1"",""KB-KXR600"""</f>
        <v>"Nav","Pentland LIVE","27","1","KB-KXR600"</v>
      </c>
      <c r="C641" s="3" t="str">
        <f>"KB-KXR600"</f>
        <v>KB-KXR600</v>
      </c>
      <c r="D641" s="3" t="str">
        <f>"T1-G3"</f>
        <v>T1-G3</v>
      </c>
      <c r="E641" s="6" t="str">
        <f t="shared" si="56"/>
        <v>Default Delivery Agent.</v>
      </c>
      <c r="F641" s="6" t="str">
        <f>"01. Hadfields"</f>
        <v>01. Hadfields</v>
      </c>
    </row>
    <row r="642" spans="1:6" x14ac:dyDescent="0.25">
      <c r="A642" t="s">
        <v>21</v>
      </c>
      <c r="B642" s="1" t="str">
        <f>"""Nav"",""Pentland LIVE"",""27"",""1"",""KR-AQUA35"""</f>
        <v>"Nav","Pentland LIVE","27","1","KR-AQUA35"</v>
      </c>
      <c r="C642" s="3" t="str">
        <f>"KR-AQUA35"</f>
        <v>KR-AQUA35</v>
      </c>
      <c r="D642" s="3" t="str">
        <f>"T1-G1"</f>
        <v>T1-G1</v>
      </c>
      <c r="E642" s="6" t="str">
        <f t="shared" si="56"/>
        <v>Default Delivery Agent.</v>
      </c>
      <c r="F642" s="6" t="str">
        <f t="shared" ref="F642:F650" si="60">"02. Montgomery's"</f>
        <v>02. Montgomery's</v>
      </c>
    </row>
    <row r="643" spans="1:6" x14ac:dyDescent="0.25">
      <c r="A643" t="s">
        <v>21</v>
      </c>
      <c r="B643" s="1" t="str">
        <f>"""Nav"",""Pentland LIVE"",""27"",""1"",""KR-AQUA37"""</f>
        <v>"Nav","Pentland LIVE","27","1","KR-AQUA37"</v>
      </c>
      <c r="C643" s="3" t="str">
        <f>"KR-AQUA37"</f>
        <v>KR-AQUA37</v>
      </c>
      <c r="D643" s="3" t="str">
        <f>"T1-G1"</f>
        <v>T1-G1</v>
      </c>
      <c r="E643" s="6" t="str">
        <f t="shared" si="56"/>
        <v>Default Delivery Agent.</v>
      </c>
      <c r="F643" s="6" t="str">
        <f t="shared" si="60"/>
        <v>02. Montgomery's</v>
      </c>
    </row>
    <row r="644" spans="1:6" x14ac:dyDescent="0.25">
      <c r="A644" t="s">
        <v>21</v>
      </c>
      <c r="B644" s="1" t="str">
        <f>"""Nav"",""Pentland LIVE"",""27"",""1"",""KR-AQUA37DP"""</f>
        <v>"Nav","Pentland LIVE","27","1","KR-AQUA37DP"</v>
      </c>
      <c r="C644" s="3" t="str">
        <f>"KR-AQUA37DP"</f>
        <v>KR-AQUA37DP</v>
      </c>
      <c r="D644" s="3" t="str">
        <f>"T1-G1"</f>
        <v>T1-G1</v>
      </c>
      <c r="E644" s="6" t="str">
        <f t="shared" si="56"/>
        <v>Default Delivery Agent.</v>
      </c>
      <c r="F644" s="6" t="str">
        <f t="shared" si="60"/>
        <v>02. Montgomery's</v>
      </c>
    </row>
    <row r="645" spans="1:6" x14ac:dyDescent="0.25">
      <c r="A645" t="s">
        <v>21</v>
      </c>
      <c r="B645" s="1" t="str">
        <f>"""Nav"",""Pentland LIVE"",""27"",""1"",""KR-AQUA40"""</f>
        <v>"Nav","Pentland LIVE","27","1","KR-AQUA40"</v>
      </c>
      <c r="C645" s="3" t="str">
        <f>"KR-AQUA40"</f>
        <v>KR-AQUA40</v>
      </c>
      <c r="D645" s="3" t="str">
        <f>"XX"</f>
        <v>XX</v>
      </c>
      <c r="E645" s="6" t="str">
        <f t="shared" si="56"/>
        <v>Default Delivery Agent.</v>
      </c>
      <c r="F645" s="6" t="str">
        <f t="shared" si="60"/>
        <v>02. Montgomery's</v>
      </c>
    </row>
    <row r="646" spans="1:6" x14ac:dyDescent="0.25">
      <c r="A646" t="s">
        <v>21</v>
      </c>
      <c r="B646" s="1" t="str">
        <f>"""Nav"",""Pentland LIVE"",""27"",""1"",""KR-AQUA50"""</f>
        <v>"Nav","Pentland LIVE","27","1","KR-AQUA50"</v>
      </c>
      <c r="C646" s="3" t="str">
        <f>"KR-AQUA50"</f>
        <v>KR-AQUA50</v>
      </c>
      <c r="D646" s="3" t="str">
        <f>"T1-G1"</f>
        <v>T1-G1</v>
      </c>
      <c r="E646" s="6" t="str">
        <f t="shared" si="56"/>
        <v>Default Delivery Agent.</v>
      </c>
      <c r="F646" s="6" t="str">
        <f t="shared" si="60"/>
        <v>02. Montgomery's</v>
      </c>
    </row>
    <row r="647" spans="1:6" x14ac:dyDescent="0.25">
      <c r="A647" t="s">
        <v>21</v>
      </c>
      <c r="B647" s="1" t="str">
        <f>"""Nav"",""Pentland LIVE"",""27"",""1"",""KR-AQUA50BT"""</f>
        <v>"Nav","Pentland LIVE","27","1","KR-AQUA50BT"</v>
      </c>
      <c r="C647" s="3" t="str">
        <f>"KR-AQUA50BT"</f>
        <v>KR-AQUA50BT</v>
      </c>
      <c r="D647" s="3" t="str">
        <f>"T1-G1"</f>
        <v>T1-G1</v>
      </c>
      <c r="E647" s="6" t="str">
        <f t="shared" si="56"/>
        <v>Default Delivery Agent.</v>
      </c>
      <c r="F647" s="6" t="str">
        <f t="shared" si="60"/>
        <v>02. Montgomery's</v>
      </c>
    </row>
    <row r="648" spans="1:6" x14ac:dyDescent="0.25">
      <c r="A648" t="s">
        <v>21</v>
      </c>
      <c r="B648" s="1" t="str">
        <f>"""Nav"",""Pentland LIVE"",""27"",""1"",""KR-AQUA50BTDP"""</f>
        <v>"Nav","Pentland LIVE","27","1","KR-AQUA50BTDP"</v>
      </c>
      <c r="C648" s="3" t="str">
        <f>"KR-AQUA50BTDP"</f>
        <v>KR-AQUA50BTDP</v>
      </c>
      <c r="D648" s="3" t="str">
        <f>"T1-G1"</f>
        <v>T1-G1</v>
      </c>
      <c r="E648" s="6" t="str">
        <f t="shared" si="56"/>
        <v>Default Delivery Agent.</v>
      </c>
      <c r="F648" s="6" t="str">
        <f t="shared" si="60"/>
        <v>02. Montgomery's</v>
      </c>
    </row>
    <row r="649" spans="1:6" x14ac:dyDescent="0.25">
      <c r="A649" t="s">
        <v>21</v>
      </c>
      <c r="B649" s="1" t="str">
        <f>"""Nav"",""Pentland LIVE"",""27"",""1"",""KR-DUPLA50BT-DP24AMP"""</f>
        <v>"Nav","Pentland LIVE","27","1","KR-DUPLA50BT-DP24AMP"</v>
      </c>
      <c r="C649" s="3" t="str">
        <f>"KR-DUPLA50BT-DP24AMP"</f>
        <v>KR-DUPLA50BT-DP24AMP</v>
      </c>
      <c r="D649" s="3" t="str">
        <f>"T1-G1"</f>
        <v>T1-G1</v>
      </c>
      <c r="E649" s="6" t="str">
        <f t="shared" si="56"/>
        <v>Default Delivery Agent.</v>
      </c>
      <c r="F649" s="6" t="str">
        <f t="shared" si="60"/>
        <v>02. Montgomery's</v>
      </c>
    </row>
    <row r="650" spans="1:6" x14ac:dyDescent="0.25">
      <c r="A650" t="s">
        <v>21</v>
      </c>
      <c r="B650" s="1" t="str">
        <f>"""Nav"",""Pentland LIVE"",""27"",""1"",""KR-DUPLA50BT-DP3PH"""</f>
        <v>"Nav","Pentland LIVE","27","1","KR-DUPLA50BT-DP3PH"</v>
      </c>
      <c r="C650" s="3" t="str">
        <f>"KR-DUPLA50BT-DP3PH"</f>
        <v>KR-DUPLA50BT-DP3PH</v>
      </c>
      <c r="D650" s="3" t="str">
        <f>"T1-G1"</f>
        <v>T1-G1</v>
      </c>
      <c r="E650" s="6" t="str">
        <f t="shared" ref="E650:E713" si="61">"Default Delivery Agent."</f>
        <v>Default Delivery Agent.</v>
      </c>
      <c r="F650" s="6" t="str">
        <f t="shared" si="60"/>
        <v>02. Montgomery's</v>
      </c>
    </row>
    <row r="651" spans="1:6" x14ac:dyDescent="0.25">
      <c r="A651" t="s">
        <v>21</v>
      </c>
      <c r="B651" s="1" t="str">
        <f>"""Nav"",""Pentland LIVE"",""27"",""1"",""KR-HOOD110BT3PH"""</f>
        <v>"Nav","Pentland LIVE","27","1","KR-HOOD110BT3PH"</v>
      </c>
      <c r="C651" s="3" t="str">
        <f>"KR-HOOD110BT3PH"</f>
        <v>KR-HOOD110BT3PH</v>
      </c>
      <c r="D651" s="3" t="str">
        <f>"T1-G2"</f>
        <v>T1-G2</v>
      </c>
      <c r="E651" s="6" t="str">
        <f t="shared" si="61"/>
        <v>Default Delivery Agent.</v>
      </c>
      <c r="F651" s="6" t="str">
        <f>"01. Hadfields"</f>
        <v>01. Hadfields</v>
      </c>
    </row>
    <row r="652" spans="1:6" x14ac:dyDescent="0.25">
      <c r="A652" t="s">
        <v>21</v>
      </c>
      <c r="B652" s="1" t="str">
        <f>"""Nav"",""Pentland LIVE"",""27"",""1"",""ME-BEVPR40"""</f>
        <v>"Nav","Pentland LIVE","27","1","ME-BEVPR40"</v>
      </c>
      <c r="C652" s="3" t="str">
        <f>"ME-BEVPR40"</f>
        <v>ME-BEVPR40</v>
      </c>
      <c r="D652" s="3" t="str">
        <f>"T1-G2"</f>
        <v>T1-G2</v>
      </c>
      <c r="E652" s="6" t="str">
        <f t="shared" si="61"/>
        <v>Default Delivery Agent.</v>
      </c>
      <c r="F652" s="6" t="str">
        <f>"01. Hadfields"</f>
        <v>01. Hadfields</v>
      </c>
    </row>
    <row r="653" spans="1:6" x14ac:dyDescent="0.25">
      <c r="A653" t="s">
        <v>21</v>
      </c>
      <c r="B653" s="1" t="str">
        <f>"""Nav"",""Pentland LIVE"",""27"",""1"",""ME-ESKIMO6"""</f>
        <v>"Nav","Pentland LIVE","27","1","ME-ESKIMO6"</v>
      </c>
      <c r="C653" s="3" t="str">
        <f>"ME-ESKIMO6"</f>
        <v>ME-ESKIMO6</v>
      </c>
      <c r="D653" s="3" t="str">
        <f>"T1-G3"</f>
        <v>T1-G3</v>
      </c>
      <c r="E653" s="6" t="str">
        <f t="shared" si="61"/>
        <v>Default Delivery Agent.</v>
      </c>
      <c r="F653" s="6" t="str">
        <f>"01. Hadfields"</f>
        <v>01. Hadfields</v>
      </c>
    </row>
    <row r="654" spans="1:6" x14ac:dyDescent="0.25">
      <c r="A654" t="s">
        <v>21</v>
      </c>
      <c r="B654" s="1" t="str">
        <f>"""Nav"",""Pentland LIVE"",""27"",""1"",""ME-ICEN40"""</f>
        <v>"Nav","Pentland LIVE","27","1","ME-ICEN40"</v>
      </c>
      <c r="C654" s="3" t="str">
        <f>"ME-ICEN40"</f>
        <v>ME-ICEN40</v>
      </c>
      <c r="D654" s="3" t="str">
        <f t="shared" ref="D654:D666" si="62">"T1-G2"</f>
        <v>T1-G2</v>
      </c>
      <c r="E654" s="6" t="str">
        <f t="shared" si="61"/>
        <v>Default Delivery Agent.</v>
      </c>
      <c r="F654" s="6" t="str">
        <f>"01. Hadfields"</f>
        <v>01. Hadfields</v>
      </c>
    </row>
    <row r="655" spans="1:6" x14ac:dyDescent="0.25">
      <c r="A655" t="s">
        <v>21</v>
      </c>
      <c r="B655" s="1" t="str">
        <f>"""Nav"",""Pentland LIVE"",""27"",""1"",""ME-KICN40LT"""</f>
        <v>"Nav","Pentland LIVE","27","1","ME-KICN40LT"</v>
      </c>
      <c r="C655" s="3" t="str">
        <f>"ME-KICN40LT"</f>
        <v>ME-KICN40LT</v>
      </c>
      <c r="D655" s="3" t="str">
        <f t="shared" si="62"/>
        <v>T1-G2</v>
      </c>
      <c r="E655" s="6" t="str">
        <f t="shared" si="61"/>
        <v>Default Delivery Agent.</v>
      </c>
      <c r="F655" s="6" t="str">
        <f t="shared" ref="F655:F666" si="63">"02. Montgomery's"</f>
        <v>02. Montgomery's</v>
      </c>
    </row>
    <row r="656" spans="1:6" x14ac:dyDescent="0.25">
      <c r="A656" t="s">
        <v>21</v>
      </c>
      <c r="B656" s="1" t="str">
        <f>"""Nav"",""Pentland LIVE"",""27"",""1"",""ME-KICN60LT"""</f>
        <v>"Nav","Pentland LIVE","27","1","ME-KICN60LT"</v>
      </c>
      <c r="C656" s="3" t="str">
        <f>"ME-KICN60LT"</f>
        <v>ME-KICN60LT</v>
      </c>
      <c r="D656" s="3" t="str">
        <f t="shared" si="62"/>
        <v>T1-G2</v>
      </c>
      <c r="E656" s="6" t="str">
        <f t="shared" si="61"/>
        <v>Default Delivery Agent.</v>
      </c>
      <c r="F656" s="6" t="str">
        <f t="shared" si="63"/>
        <v>02. Montgomery's</v>
      </c>
    </row>
    <row r="657" spans="1:6" x14ac:dyDescent="0.25">
      <c r="A657" t="s">
        <v>21</v>
      </c>
      <c r="B657" s="1" t="str">
        <f>"""Nav"",""Pentland LIVE"",""27"",""1"",""ME-KICNX40LT"""</f>
        <v>"Nav","Pentland LIVE","27","1","ME-KICNX40LT"</v>
      </c>
      <c r="C657" s="3" t="str">
        <f>"ME-KICNX40LT"</f>
        <v>ME-KICNX40LT</v>
      </c>
      <c r="D657" s="3" t="str">
        <f t="shared" si="62"/>
        <v>T1-G2</v>
      </c>
      <c r="E657" s="6" t="str">
        <f t="shared" si="61"/>
        <v>Default Delivery Agent.</v>
      </c>
      <c r="F657" s="6" t="str">
        <f t="shared" si="63"/>
        <v>02. Montgomery's</v>
      </c>
    </row>
    <row r="658" spans="1:6" x14ac:dyDescent="0.25">
      <c r="A658" t="s">
        <v>21</v>
      </c>
      <c r="B658" s="1" t="str">
        <f>"""Nav"",""Pentland LIVE"",""27"",""1"",""ME-KICNX60LT"""</f>
        <v>"Nav","Pentland LIVE","27","1","ME-KICNX60LT"</v>
      </c>
      <c r="C658" s="3" t="str">
        <f>"ME-KICNX60LT"</f>
        <v>ME-KICNX60LT</v>
      </c>
      <c r="D658" s="3" t="str">
        <f t="shared" si="62"/>
        <v>T1-G2</v>
      </c>
      <c r="E658" s="6" t="str">
        <f t="shared" si="61"/>
        <v>Default Delivery Agent.</v>
      </c>
      <c r="F658" s="6" t="str">
        <f t="shared" si="63"/>
        <v>02. Montgomery's</v>
      </c>
    </row>
    <row r="659" spans="1:6" x14ac:dyDescent="0.25">
      <c r="A659" t="s">
        <v>21</v>
      </c>
      <c r="B659" s="1" t="str">
        <f>"""Nav"",""Pentland LIVE"",""27"",""1"",""ME-KICPR40LT"""</f>
        <v>"Nav","Pentland LIVE","27","1","ME-KICPR40LT"</v>
      </c>
      <c r="C659" s="3" t="str">
        <f>"ME-KICPR40LT"</f>
        <v>ME-KICPR40LT</v>
      </c>
      <c r="D659" s="3" t="str">
        <f t="shared" si="62"/>
        <v>T1-G2</v>
      </c>
      <c r="E659" s="6" t="str">
        <f t="shared" si="61"/>
        <v>Default Delivery Agent.</v>
      </c>
      <c r="F659" s="6" t="str">
        <f t="shared" si="63"/>
        <v>02. Montgomery's</v>
      </c>
    </row>
    <row r="660" spans="1:6" x14ac:dyDescent="0.25">
      <c r="A660" t="s">
        <v>21</v>
      </c>
      <c r="B660" s="1" t="str">
        <f>"""Nav"",""Pentland LIVE"",""27"",""1"",""ME-KICPR60LT"""</f>
        <v>"Nav","Pentland LIVE","27","1","ME-KICPR60LT"</v>
      </c>
      <c r="C660" s="3" t="str">
        <f>"ME-KICPR60LT"</f>
        <v>ME-KICPR60LT</v>
      </c>
      <c r="D660" s="3" t="str">
        <f t="shared" si="62"/>
        <v>T1-G2</v>
      </c>
      <c r="E660" s="6" t="str">
        <f t="shared" si="61"/>
        <v>Default Delivery Agent.</v>
      </c>
      <c r="F660" s="6" t="str">
        <f t="shared" si="63"/>
        <v>02. Montgomery's</v>
      </c>
    </row>
    <row r="661" spans="1:6" x14ac:dyDescent="0.25">
      <c r="A661" t="s">
        <v>21</v>
      </c>
      <c r="B661" s="1" t="str">
        <f>"""Nav"",""Pentland LIVE"",""27"",""1"",""ME-KICPRX40LT"""</f>
        <v>"Nav","Pentland LIVE","27","1","ME-KICPRX40LT"</v>
      </c>
      <c r="C661" s="3" t="str">
        <f>"ME-KICPRX40LT"</f>
        <v>ME-KICPRX40LT</v>
      </c>
      <c r="D661" s="3" t="str">
        <f t="shared" si="62"/>
        <v>T1-G2</v>
      </c>
      <c r="E661" s="6" t="str">
        <f t="shared" si="61"/>
        <v>Default Delivery Agent.</v>
      </c>
      <c r="F661" s="6" t="str">
        <f t="shared" si="63"/>
        <v>02. Montgomery's</v>
      </c>
    </row>
    <row r="662" spans="1:6" x14ac:dyDescent="0.25">
      <c r="A662" t="s">
        <v>21</v>
      </c>
      <c r="B662" s="1" t="str">
        <f>"""Nav"",""Pentland LIVE"",""27"",""1"",""ME-KICPRX60LT"""</f>
        <v>"Nav","Pentland LIVE","27","1","ME-KICPRX60LT"</v>
      </c>
      <c r="C662" s="3" t="str">
        <f>"ME-KICPRX60LT"</f>
        <v>ME-KICPRX60LT</v>
      </c>
      <c r="D662" s="3" t="str">
        <f t="shared" si="62"/>
        <v>T1-G2</v>
      </c>
      <c r="E662" s="6" t="str">
        <f t="shared" si="61"/>
        <v>Default Delivery Agent.</v>
      </c>
      <c r="F662" s="6" t="str">
        <f t="shared" si="63"/>
        <v>02. Montgomery's</v>
      </c>
    </row>
    <row r="663" spans="1:6" x14ac:dyDescent="0.25">
      <c r="A663" t="s">
        <v>21</v>
      </c>
      <c r="B663" s="1" t="str">
        <f>"""Nav"",""Pentland LIVE"",""27"",""1"",""ME-KICPV40MLT"""</f>
        <v>"Nav","Pentland LIVE","27","1","ME-KICPV40MLT"</v>
      </c>
      <c r="C663" s="3" t="str">
        <f>"ME-KICPV40MLT"</f>
        <v>ME-KICPV40MLT</v>
      </c>
      <c r="D663" s="3" t="str">
        <f t="shared" si="62"/>
        <v>T1-G2</v>
      </c>
      <c r="E663" s="6" t="str">
        <f t="shared" si="61"/>
        <v>Default Delivery Agent.</v>
      </c>
      <c r="F663" s="6" t="str">
        <f t="shared" si="63"/>
        <v>02. Montgomery's</v>
      </c>
    </row>
    <row r="664" spans="1:6" x14ac:dyDescent="0.25">
      <c r="A664" t="s">
        <v>21</v>
      </c>
      <c r="B664" s="1" t="str">
        <f>"""Nav"",""Pentland LIVE"",""27"",""1"",""ME-KICPV60MLT"""</f>
        <v>"Nav","Pentland LIVE","27","1","ME-KICPV60MLT"</v>
      </c>
      <c r="C664" s="3" t="str">
        <f>"ME-KICPV60MLT"</f>
        <v>ME-KICPV60MLT</v>
      </c>
      <c r="D664" s="3" t="str">
        <f t="shared" si="62"/>
        <v>T1-G2</v>
      </c>
      <c r="E664" s="6" t="str">
        <f t="shared" si="61"/>
        <v>Default Delivery Agent.</v>
      </c>
      <c r="F664" s="6" t="str">
        <f t="shared" si="63"/>
        <v>02. Montgomery's</v>
      </c>
    </row>
    <row r="665" spans="1:6" x14ac:dyDescent="0.25">
      <c r="A665" t="s">
        <v>21</v>
      </c>
      <c r="B665" s="1" t="str">
        <f>"""Nav"",""Pentland LIVE"",""27"",""1"",""ME-KICPVX40MLT"""</f>
        <v>"Nav","Pentland LIVE","27","1","ME-KICPVX40MLT"</v>
      </c>
      <c r="C665" s="3" t="str">
        <f>"ME-KICPVX40MLT"</f>
        <v>ME-KICPVX40MLT</v>
      </c>
      <c r="D665" s="3" t="str">
        <f t="shared" si="62"/>
        <v>T1-G2</v>
      </c>
      <c r="E665" s="6" t="str">
        <f t="shared" si="61"/>
        <v>Default Delivery Agent.</v>
      </c>
      <c r="F665" s="6" t="str">
        <f t="shared" si="63"/>
        <v>02. Montgomery's</v>
      </c>
    </row>
    <row r="666" spans="1:6" x14ac:dyDescent="0.25">
      <c r="A666" t="s">
        <v>21</v>
      </c>
      <c r="B666" s="1" t="str">
        <f>"""Nav"",""Pentland LIVE"",""27"",""1"",""ME-KICPVX60MLT"""</f>
        <v>"Nav","Pentland LIVE","27","1","ME-KICPVX60MLT"</v>
      </c>
      <c r="C666" s="3" t="str">
        <f>"ME-KICPVX60MLT"</f>
        <v>ME-KICPVX60MLT</v>
      </c>
      <c r="D666" s="3" t="str">
        <f t="shared" si="62"/>
        <v>T1-G2</v>
      </c>
      <c r="E666" s="6" t="str">
        <f t="shared" si="61"/>
        <v>Default Delivery Agent.</v>
      </c>
      <c r="F666" s="6" t="str">
        <f t="shared" si="63"/>
        <v>02. Montgomery's</v>
      </c>
    </row>
    <row r="667" spans="1:6" x14ac:dyDescent="0.25">
      <c r="A667" t="s">
        <v>21</v>
      </c>
      <c r="B667" s="1" t="str">
        <f>"""Nav"",""Pentland LIVE"",""27"",""1"",""ME-SL10M"""</f>
        <v>"Nav","Pentland LIVE","27","1","ME-SL10M"</v>
      </c>
      <c r="C667" s="3" t="str">
        <f>"ME-SL10M"</f>
        <v>ME-SL10M</v>
      </c>
      <c r="D667" s="3" t="str">
        <f>"T1-G3"</f>
        <v>T1-G3</v>
      </c>
      <c r="E667" s="6" t="str">
        <f t="shared" si="61"/>
        <v>Default Delivery Agent.</v>
      </c>
      <c r="F667" s="6" t="str">
        <f t="shared" ref="F667:F730" si="64">"01. Hadfields"</f>
        <v>01. Hadfields</v>
      </c>
    </row>
    <row r="668" spans="1:6" x14ac:dyDescent="0.25">
      <c r="A668" t="s">
        <v>21</v>
      </c>
      <c r="B668" s="1" t="str">
        <f>"""Nav"",""Pentland LIVE"",""27"",""1"",""ME-SL14"""</f>
        <v>"Nav","Pentland LIVE","27","1","ME-SL14"</v>
      </c>
      <c r="C668" s="3" t="str">
        <f>"ME-SL14"</f>
        <v>ME-SL14</v>
      </c>
      <c r="D668" s="3" t="str">
        <f>"T1-G4"</f>
        <v>T1-G4</v>
      </c>
      <c r="E668" s="6" t="str">
        <f t="shared" si="61"/>
        <v>Default Delivery Agent.</v>
      </c>
      <c r="F668" s="6" t="str">
        <f t="shared" si="64"/>
        <v>01. Hadfields</v>
      </c>
    </row>
    <row r="669" spans="1:6" x14ac:dyDescent="0.25">
      <c r="A669" t="s">
        <v>21</v>
      </c>
      <c r="B669" s="1" t="str">
        <f>"""Nav"",""Pentland LIVE"",""27"",""1"",""ME-SL19M"""</f>
        <v>"Nav","Pentland LIVE","27","1","ME-SL19M"</v>
      </c>
      <c r="C669" s="3" t="str">
        <f>"ME-SL19M"</f>
        <v>ME-SL19M</v>
      </c>
      <c r="D669" s="3" t="str">
        <f>"T1-G4"</f>
        <v>T1-G4</v>
      </c>
      <c r="E669" s="6" t="str">
        <f t="shared" si="61"/>
        <v>Default Delivery Agent.</v>
      </c>
      <c r="F669" s="6" t="str">
        <f t="shared" si="64"/>
        <v>01. Hadfields</v>
      </c>
    </row>
    <row r="670" spans="1:6" x14ac:dyDescent="0.25">
      <c r="A670" t="s">
        <v>21</v>
      </c>
      <c r="B670" s="1" t="str">
        <f>"""Nav"",""Pentland LIVE"",""27"",""1"",""ME-SLIM60LXX"""</f>
        <v>"Nav","Pentland LIVE","27","1","ME-SLIM60LXX"</v>
      </c>
      <c r="C670" s="3" t="str">
        <f>"ME-SLIM60LXX"</f>
        <v>ME-SLIM60LXX</v>
      </c>
      <c r="D670" s="3" t="str">
        <f>"XX"</f>
        <v>XX</v>
      </c>
      <c r="E670" s="6" t="str">
        <f t="shared" si="61"/>
        <v>Default Delivery Agent.</v>
      </c>
      <c r="F670" s="6" t="str">
        <f t="shared" si="64"/>
        <v>01. Hadfields</v>
      </c>
    </row>
    <row r="671" spans="1:6" x14ac:dyDescent="0.25">
      <c r="A671" t="s">
        <v>21</v>
      </c>
      <c r="B671" s="1" t="str">
        <f>"""Nav"",""Pentland LIVE"",""27"",""1"",""ME-SLX10"""</f>
        <v>"Nav","Pentland LIVE","27","1","ME-SLX10"</v>
      </c>
      <c r="C671" s="3" t="str">
        <f>"ME-SLX10"</f>
        <v>ME-SLX10</v>
      </c>
      <c r="D671" s="3" t="str">
        <f>"XX"</f>
        <v>XX</v>
      </c>
      <c r="E671" s="6" t="str">
        <f t="shared" si="61"/>
        <v>Default Delivery Agent.</v>
      </c>
      <c r="F671" s="6" t="str">
        <f t="shared" si="64"/>
        <v>01. Hadfields</v>
      </c>
    </row>
    <row r="672" spans="1:6" x14ac:dyDescent="0.25">
      <c r="A672" t="s">
        <v>21</v>
      </c>
      <c r="B672" s="1" t="str">
        <f>"""Nav"",""Pentland LIVE"",""27"",""1"",""ME-SLX19M"""</f>
        <v>"Nav","Pentland LIVE","27","1","ME-SLX19M"</v>
      </c>
      <c r="C672" s="3" t="str">
        <f>"ME-SLX19M"</f>
        <v>ME-SLX19M</v>
      </c>
      <c r="D672" s="3" t="str">
        <f>"T1-G4"</f>
        <v>T1-G4</v>
      </c>
      <c r="E672" s="6" t="str">
        <f t="shared" si="61"/>
        <v>Default Delivery Agent.</v>
      </c>
      <c r="F672" s="6" t="str">
        <f t="shared" si="64"/>
        <v>01. Hadfields</v>
      </c>
    </row>
    <row r="673" spans="1:6" x14ac:dyDescent="0.25">
      <c r="A673" t="s">
        <v>21</v>
      </c>
      <c r="B673" s="1" t="str">
        <f>"""Nav"",""Pentland LIVE"",""27"",""1"",""ME-SUPERJOLLY19"""</f>
        <v>"Nav","Pentland LIVE","27","1","ME-SUPERJOLLY19"</v>
      </c>
      <c r="C673" s="3" t="str">
        <f>"ME-SUPERJOLLY19"</f>
        <v>ME-SUPERJOLLY19</v>
      </c>
      <c r="D673" s="3" t="str">
        <f>"T1-G4"</f>
        <v>T1-G4</v>
      </c>
      <c r="E673" s="6" t="str">
        <f t="shared" si="61"/>
        <v>Default Delivery Agent.</v>
      </c>
      <c r="F673" s="6" t="str">
        <f t="shared" si="64"/>
        <v>01. Hadfields</v>
      </c>
    </row>
    <row r="674" spans="1:6" x14ac:dyDescent="0.25">
      <c r="A674" t="s">
        <v>21</v>
      </c>
      <c r="B674" s="1" t="str">
        <f>"""Nav"",""Pentland LIVE"",""27"",""1"",""MF-AM1250BM-VCE"""</f>
        <v>"Nav","Pentland LIVE","27","1","MF-AM1250BM-VCE"</v>
      </c>
      <c r="C674" s="3" t="str">
        <f>"MF-AM1250BM-VCE"</f>
        <v>MF-AM1250BM-VCE</v>
      </c>
      <c r="D674" s="3" t="str">
        <f t="shared" ref="D674:D684" si="65">"T1-G3"</f>
        <v>T1-G3</v>
      </c>
      <c r="E674" s="6" t="str">
        <f t="shared" si="61"/>
        <v>Default Delivery Agent.</v>
      </c>
      <c r="F674" s="6" t="str">
        <f t="shared" si="64"/>
        <v>01. Hadfields</v>
      </c>
    </row>
    <row r="675" spans="1:6" x14ac:dyDescent="0.25">
      <c r="A675" t="s">
        <v>21</v>
      </c>
      <c r="B675" s="1" t="str">
        <f>"""Nav"",""Pentland LIVE"",""27"",""1"",""MF-AM1250CR-FVVCE"""</f>
        <v>"Nav","Pentland LIVE","27","1","MF-AM1250CR-FVVCE"</v>
      </c>
      <c r="C675" s="3" t="str">
        <f>"MF-AM1250CR-FVVCE"</f>
        <v>MF-AM1250CR-FVVCE</v>
      </c>
      <c r="D675" s="3" t="str">
        <f t="shared" si="65"/>
        <v>T1-G3</v>
      </c>
      <c r="E675" s="6" t="str">
        <f t="shared" si="61"/>
        <v>Default Delivery Agent.</v>
      </c>
      <c r="F675" s="6" t="str">
        <f t="shared" si="64"/>
        <v>01. Hadfields</v>
      </c>
    </row>
    <row r="676" spans="1:6" x14ac:dyDescent="0.25">
      <c r="A676" t="s">
        <v>21</v>
      </c>
      <c r="B676" s="1" t="str">
        <f>"""Nav"",""Pentland LIVE"",""27"",""1"",""MF-AM1250CR-FV-VVE"""</f>
        <v>"Nav","Pentland LIVE","27","1","MF-AM1250CR-FV-VVE"</v>
      </c>
      <c r="C676" s="3" t="str">
        <f>"MF-AM1250CR-FV-VVE"</f>
        <v>MF-AM1250CR-FV-VVE</v>
      </c>
      <c r="D676" s="3" t="str">
        <f t="shared" si="65"/>
        <v>T1-G3</v>
      </c>
      <c r="E676" s="6" t="str">
        <f t="shared" si="61"/>
        <v>Default Delivery Agent.</v>
      </c>
      <c r="F676" s="6" t="str">
        <f t="shared" si="64"/>
        <v>01. Hadfields</v>
      </c>
    </row>
    <row r="677" spans="1:6" x14ac:dyDescent="0.25">
      <c r="A677" t="s">
        <v>21</v>
      </c>
      <c r="B677" s="1" t="str">
        <f>"""Nav"",""Pentland LIVE"",""27"",""1"",""MF-AM1250FV-VBSCREI"""</f>
        <v>"Nav","Pentland LIVE","27","1","MF-AM1250FV-VBSCREI"</v>
      </c>
      <c r="C677" s="3" t="str">
        <f>"MF-AM1250FV-VBSCREI"</f>
        <v>MF-AM1250FV-VBSCREI</v>
      </c>
      <c r="D677" s="3" t="str">
        <f t="shared" si="65"/>
        <v>T1-G3</v>
      </c>
      <c r="E677" s="6" t="str">
        <f t="shared" si="61"/>
        <v>Default Delivery Agent.</v>
      </c>
      <c r="F677" s="6" t="str">
        <f t="shared" si="64"/>
        <v>01. Hadfields</v>
      </c>
    </row>
    <row r="678" spans="1:6" x14ac:dyDescent="0.25">
      <c r="A678" t="s">
        <v>21</v>
      </c>
      <c r="B678" s="1" t="str">
        <f>"""Nav"",""Pentland LIVE"",""27"",""1"",""MF-AM1250FV-VCECREI"""</f>
        <v>"Nav","Pentland LIVE","27","1","MF-AM1250FV-VCECREI"</v>
      </c>
      <c r="C678" s="3" t="str">
        <f>"MF-AM1250FV-VCECREI"</f>
        <v>MF-AM1250FV-VCECREI</v>
      </c>
      <c r="D678" s="3" t="str">
        <f t="shared" si="65"/>
        <v>T1-G3</v>
      </c>
      <c r="E678" s="6" t="str">
        <f t="shared" si="61"/>
        <v>Default Delivery Agent.</v>
      </c>
      <c r="F678" s="6" t="str">
        <f t="shared" si="64"/>
        <v>01. Hadfields</v>
      </c>
    </row>
    <row r="679" spans="1:6" x14ac:dyDescent="0.25">
      <c r="A679" t="s">
        <v>21</v>
      </c>
      <c r="B679" s="1" t="str">
        <f>"""Nav"",""Pentland LIVE"",""27"",""1"",""MF-AM1250FV-VVECREI"""</f>
        <v>"Nav","Pentland LIVE","27","1","MF-AM1250FV-VVECREI"</v>
      </c>
      <c r="C679" s="3" t="str">
        <f>"MF-AM1250FV-VVECREI"</f>
        <v>MF-AM1250FV-VVECREI</v>
      </c>
      <c r="D679" s="3" t="str">
        <f t="shared" si="65"/>
        <v>T1-G3</v>
      </c>
      <c r="E679" s="6" t="str">
        <f t="shared" si="61"/>
        <v>Default Delivery Agent.</v>
      </c>
      <c r="F679" s="6" t="str">
        <f t="shared" si="64"/>
        <v>01. Hadfields</v>
      </c>
    </row>
    <row r="680" spans="1:6" x14ac:dyDescent="0.25">
      <c r="A680" t="s">
        <v>21</v>
      </c>
      <c r="B680" s="1" t="str">
        <f>"""Nav"",""Pentland LIVE"",""27"",""1"",""MF-AM1250PAO-VCE"""</f>
        <v>"Nav","Pentland LIVE","27","1","MF-AM1250PAO-VCE"</v>
      </c>
      <c r="C680" s="3" t="str">
        <f>"MF-AM1250PAO-VCE"</f>
        <v>MF-AM1250PAO-VCE</v>
      </c>
      <c r="D680" s="3" t="str">
        <f t="shared" si="65"/>
        <v>T1-G3</v>
      </c>
      <c r="E680" s="6" t="str">
        <f t="shared" si="61"/>
        <v>Default Delivery Agent.</v>
      </c>
      <c r="F680" s="6" t="str">
        <f t="shared" si="64"/>
        <v>01. Hadfields</v>
      </c>
    </row>
    <row r="681" spans="1:6" x14ac:dyDescent="0.25">
      <c r="A681" t="s">
        <v>21</v>
      </c>
      <c r="B681" s="1" t="str">
        <f>"""Nav"",""Pentland LIVE"",""27"",""1"",""MF-AM1250PQ-VVE"""</f>
        <v>"Nav","Pentland LIVE","27","1","MF-AM1250PQ-VVE"</v>
      </c>
      <c r="C681" s="3" t="str">
        <f>"MF-AM1250PQ-VVE"</f>
        <v>MF-AM1250PQ-VVE</v>
      </c>
      <c r="D681" s="3" t="str">
        <f t="shared" si="65"/>
        <v>T1-G3</v>
      </c>
      <c r="E681" s="6" t="str">
        <f t="shared" si="61"/>
        <v>Default Delivery Agent.</v>
      </c>
      <c r="F681" s="6" t="str">
        <f t="shared" si="64"/>
        <v>01. Hadfields</v>
      </c>
    </row>
    <row r="682" spans="1:6" x14ac:dyDescent="0.25">
      <c r="A682" t="s">
        <v>21</v>
      </c>
      <c r="B682" s="1" t="str">
        <f>"""Nav"",""Pentland LIVE"",""27"",""1"",""MF-AM12BM-VVE"""</f>
        <v>"Nav","Pentland LIVE","27","1","MF-AM12BM-VVE"</v>
      </c>
      <c r="C682" s="3" t="str">
        <f>"MF-AM12BM-VVE"</f>
        <v>MF-AM12BM-VVE</v>
      </c>
      <c r="D682" s="3" t="str">
        <f t="shared" si="65"/>
        <v>T1-G3</v>
      </c>
      <c r="E682" s="6" t="str">
        <f t="shared" si="61"/>
        <v>Default Delivery Agent.</v>
      </c>
      <c r="F682" s="6" t="str">
        <f t="shared" si="64"/>
        <v>01. Hadfields</v>
      </c>
    </row>
    <row r="683" spans="1:6" x14ac:dyDescent="0.25">
      <c r="A683" t="s">
        <v>21</v>
      </c>
      <c r="B683" s="1" t="str">
        <f>"""Nav"",""Pentland LIVE"",""27"",""1"",""MF-AM12PF-FEVCE"""</f>
        <v>"Nav","Pentland LIVE","27","1","MF-AM12PF-FEVCE"</v>
      </c>
      <c r="C683" s="3" t="str">
        <f>"MF-AM12PF-FEVCE"</f>
        <v>MF-AM12PF-FEVCE</v>
      </c>
      <c r="D683" s="3" t="str">
        <f t="shared" si="65"/>
        <v>T1-G3</v>
      </c>
      <c r="E683" s="6" t="str">
        <f t="shared" si="61"/>
        <v>Default Delivery Agent.</v>
      </c>
      <c r="F683" s="6" t="str">
        <f t="shared" si="64"/>
        <v>01. Hadfields</v>
      </c>
    </row>
    <row r="684" spans="1:6" x14ac:dyDescent="0.25">
      <c r="A684" t="s">
        <v>21</v>
      </c>
      <c r="B684" s="1" t="str">
        <f>"""Nav"",""Pentland LIVE"",""27"",""1"",""MF-AM12PQ-VCE"""</f>
        <v>"Nav","Pentland LIVE","27","1","MF-AM12PQ-VCE"</v>
      </c>
      <c r="C684" s="3" t="str">
        <f>"MF-AM12PQ-VCE"</f>
        <v>MF-AM12PQ-VCE</v>
      </c>
      <c r="D684" s="3" t="str">
        <f t="shared" si="65"/>
        <v>T1-G3</v>
      </c>
      <c r="E684" s="6" t="str">
        <f t="shared" si="61"/>
        <v>Default Delivery Agent.</v>
      </c>
      <c r="F684" s="6" t="str">
        <f t="shared" si="64"/>
        <v>01. Hadfields</v>
      </c>
    </row>
    <row r="685" spans="1:6" x14ac:dyDescent="0.25">
      <c r="A685" t="s">
        <v>21</v>
      </c>
      <c r="B685" s="1" t="str">
        <f>"""Nav"",""Pentland LIVE"",""27"",""1"",""MF-AM1562BM-VCE"""</f>
        <v>"Nav","Pentland LIVE","27","1","MF-AM1562BM-VCE"</v>
      </c>
      <c r="C685" s="3" t="str">
        <f>"MF-AM1562BM-VCE"</f>
        <v>MF-AM1562BM-VCE</v>
      </c>
      <c r="D685" s="3" t="str">
        <f t="shared" ref="D685:D700" si="66">"T1-G4"</f>
        <v>T1-G4</v>
      </c>
      <c r="E685" s="6" t="str">
        <f t="shared" si="61"/>
        <v>Default Delivery Agent.</v>
      </c>
      <c r="F685" s="6" t="str">
        <f t="shared" si="64"/>
        <v>01. Hadfields</v>
      </c>
    </row>
    <row r="686" spans="1:6" x14ac:dyDescent="0.25">
      <c r="A686" t="s">
        <v>21</v>
      </c>
      <c r="B686" s="1" t="str">
        <f>"""Nav"",""Pentland LIVE"",""27"",""1"",""MF-AM1562CR-FVVCE"""</f>
        <v>"Nav","Pentland LIVE","27","1","MF-AM1562CR-FVVCE"</v>
      </c>
      <c r="C686" s="3" t="str">
        <f>"MF-AM1562CR-FVVCE"</f>
        <v>MF-AM1562CR-FVVCE</v>
      </c>
      <c r="D686" s="3" t="str">
        <f t="shared" si="66"/>
        <v>T1-G4</v>
      </c>
      <c r="E686" s="6" t="str">
        <f t="shared" si="61"/>
        <v>Default Delivery Agent.</v>
      </c>
      <c r="F686" s="6" t="str">
        <f t="shared" si="64"/>
        <v>01. Hadfields</v>
      </c>
    </row>
    <row r="687" spans="1:6" x14ac:dyDescent="0.25">
      <c r="A687" t="s">
        <v>21</v>
      </c>
      <c r="B687" s="1" t="str">
        <f>"""Nav"",""Pentland LIVE"",""27"",""1"",""MF-AM1562CR-FV-VVE"""</f>
        <v>"Nav","Pentland LIVE","27","1","MF-AM1562CR-FV-VVE"</v>
      </c>
      <c r="C687" s="3" t="str">
        <f>"MF-AM1562CR-FV-VVE"</f>
        <v>MF-AM1562CR-FV-VVE</v>
      </c>
      <c r="D687" s="3" t="str">
        <f t="shared" si="66"/>
        <v>T1-G4</v>
      </c>
      <c r="E687" s="6" t="str">
        <f t="shared" si="61"/>
        <v>Default Delivery Agent.</v>
      </c>
      <c r="F687" s="6" t="str">
        <f t="shared" si="64"/>
        <v>01. Hadfields</v>
      </c>
    </row>
    <row r="688" spans="1:6" x14ac:dyDescent="0.25">
      <c r="A688" t="s">
        <v>21</v>
      </c>
      <c r="B688" s="1" t="str">
        <f>"""Nav"",""Pentland LIVE"",""27"",""1"",""MF-AM1562FV-VBSCREI"""</f>
        <v>"Nav","Pentland LIVE","27","1","MF-AM1562FV-VBSCREI"</v>
      </c>
      <c r="C688" s="3" t="str">
        <f>"MF-AM1562FV-VBSCREI"</f>
        <v>MF-AM1562FV-VBSCREI</v>
      </c>
      <c r="D688" s="3" t="str">
        <f t="shared" si="66"/>
        <v>T1-G4</v>
      </c>
      <c r="E688" s="6" t="str">
        <f t="shared" si="61"/>
        <v>Default Delivery Agent.</v>
      </c>
      <c r="F688" s="6" t="str">
        <f t="shared" si="64"/>
        <v>01. Hadfields</v>
      </c>
    </row>
    <row r="689" spans="1:6" x14ac:dyDescent="0.25">
      <c r="A689" t="s">
        <v>21</v>
      </c>
      <c r="B689" s="1" t="str">
        <f>"""Nav"",""Pentland LIVE"",""27"",""1"",""MF-AM1562FV-VCECREI"""</f>
        <v>"Nav","Pentland LIVE","27","1","MF-AM1562FV-VCECREI"</v>
      </c>
      <c r="C689" s="3" t="str">
        <f>"MF-AM1562FV-VCECREI"</f>
        <v>MF-AM1562FV-VCECREI</v>
      </c>
      <c r="D689" s="3" t="str">
        <f t="shared" si="66"/>
        <v>T1-G4</v>
      </c>
      <c r="E689" s="6" t="str">
        <f t="shared" si="61"/>
        <v>Default Delivery Agent.</v>
      </c>
      <c r="F689" s="6" t="str">
        <f t="shared" si="64"/>
        <v>01. Hadfields</v>
      </c>
    </row>
    <row r="690" spans="1:6" x14ac:dyDescent="0.25">
      <c r="A690" t="s">
        <v>21</v>
      </c>
      <c r="B690" s="1" t="str">
        <f>"""Nav"",""Pentland LIVE"",""27"",""1"",""MF-AM1562FV-VVECREI"""</f>
        <v>"Nav","Pentland LIVE","27","1","MF-AM1562FV-VVECREI"</v>
      </c>
      <c r="C690" s="3" t="str">
        <f>"MF-AM1562FV-VVECREI"</f>
        <v>MF-AM1562FV-VVECREI</v>
      </c>
      <c r="D690" s="3" t="str">
        <f t="shared" si="66"/>
        <v>T1-G4</v>
      </c>
      <c r="E690" s="6" t="str">
        <f t="shared" si="61"/>
        <v>Default Delivery Agent.</v>
      </c>
      <c r="F690" s="6" t="str">
        <f t="shared" si="64"/>
        <v>01. Hadfields</v>
      </c>
    </row>
    <row r="691" spans="1:6" x14ac:dyDescent="0.25">
      <c r="A691" t="s">
        <v>21</v>
      </c>
      <c r="B691" s="1" t="str">
        <f>"""Nav"",""Pentland LIVE"",""27"",""1"",""MF-AM1562PAO-VCE"""</f>
        <v>"Nav","Pentland LIVE","27","1","MF-AM1562PAO-VCE"</v>
      </c>
      <c r="C691" s="3" t="str">
        <f>"MF-AM1562PAO-VCE"</f>
        <v>MF-AM1562PAO-VCE</v>
      </c>
      <c r="D691" s="3" t="str">
        <f t="shared" si="66"/>
        <v>T1-G4</v>
      </c>
      <c r="E691" s="6" t="str">
        <f t="shared" si="61"/>
        <v>Default Delivery Agent.</v>
      </c>
      <c r="F691" s="6" t="str">
        <f t="shared" si="64"/>
        <v>01. Hadfields</v>
      </c>
    </row>
    <row r="692" spans="1:6" x14ac:dyDescent="0.25">
      <c r="A692" t="s">
        <v>21</v>
      </c>
      <c r="B692" s="1" t="str">
        <f>"""Nav"",""Pentland LIVE"",""27"",""1"",""MF-AM1562PF-FEVCE"""</f>
        <v>"Nav","Pentland LIVE","27","1","MF-AM1562PF-FEVCE"</v>
      </c>
      <c r="C692" s="3" t="str">
        <f>"MF-AM1562PF-FEVCE"</f>
        <v>MF-AM1562PF-FEVCE</v>
      </c>
      <c r="D692" s="3" t="str">
        <f t="shared" si="66"/>
        <v>T1-G4</v>
      </c>
      <c r="E692" s="6" t="str">
        <f t="shared" si="61"/>
        <v>Default Delivery Agent.</v>
      </c>
      <c r="F692" s="6" t="str">
        <f t="shared" si="64"/>
        <v>01. Hadfields</v>
      </c>
    </row>
    <row r="693" spans="1:6" x14ac:dyDescent="0.25">
      <c r="A693" t="s">
        <v>21</v>
      </c>
      <c r="B693" s="1" t="str">
        <f>"""Nav"",""Pentland LIVE"",""27"",""1"",""MF-AM15BM-VVE"""</f>
        <v>"Nav","Pentland LIVE","27","1","MF-AM15BM-VVE"</v>
      </c>
      <c r="C693" s="3" t="str">
        <f>"MF-AM15BM-VVE"</f>
        <v>MF-AM15BM-VVE</v>
      </c>
      <c r="D693" s="3" t="str">
        <f t="shared" si="66"/>
        <v>T1-G4</v>
      </c>
      <c r="E693" s="6" t="str">
        <f t="shared" si="61"/>
        <v>Default Delivery Agent.</v>
      </c>
      <c r="F693" s="6" t="str">
        <f t="shared" si="64"/>
        <v>01. Hadfields</v>
      </c>
    </row>
    <row r="694" spans="1:6" x14ac:dyDescent="0.25">
      <c r="A694" t="s">
        <v>21</v>
      </c>
      <c r="B694" s="1" t="str">
        <f>"""Nav"",""Pentland LIVE"",""27"",""1"",""MF-AM1875FV-VBSCREI"""</f>
        <v>"Nav","Pentland LIVE","27","1","MF-AM1875FV-VBSCREI"</v>
      </c>
      <c r="C694" s="3" t="str">
        <f>"MF-AM1875FV-VBSCREI"</f>
        <v>MF-AM1875FV-VBSCREI</v>
      </c>
      <c r="D694" s="3" t="str">
        <f t="shared" si="66"/>
        <v>T1-G4</v>
      </c>
      <c r="E694" s="6" t="str">
        <f t="shared" si="61"/>
        <v>Default Delivery Agent.</v>
      </c>
      <c r="F694" s="6" t="str">
        <f t="shared" si="64"/>
        <v>01. Hadfields</v>
      </c>
    </row>
    <row r="695" spans="1:6" x14ac:dyDescent="0.25">
      <c r="A695" t="s">
        <v>21</v>
      </c>
      <c r="B695" s="1" t="str">
        <f>"""Nav"",""Pentland LIVE"",""27"",""1"",""MF-AM1875FV-VCECREI"""</f>
        <v>"Nav","Pentland LIVE","27","1","MF-AM1875FV-VCECREI"</v>
      </c>
      <c r="C695" s="3" t="str">
        <f>"MF-AM1875FV-VCECREI"</f>
        <v>MF-AM1875FV-VCECREI</v>
      </c>
      <c r="D695" s="3" t="str">
        <f t="shared" si="66"/>
        <v>T1-G4</v>
      </c>
      <c r="E695" s="6" t="str">
        <f t="shared" si="61"/>
        <v>Default Delivery Agent.</v>
      </c>
      <c r="F695" s="6" t="str">
        <f t="shared" si="64"/>
        <v>01. Hadfields</v>
      </c>
    </row>
    <row r="696" spans="1:6" x14ac:dyDescent="0.25">
      <c r="A696" t="s">
        <v>21</v>
      </c>
      <c r="B696" s="1" t="str">
        <f>"""Nav"",""Pentland LIVE"",""27"",""1"",""MF-AM1875FV-VVECREI"""</f>
        <v>"Nav","Pentland LIVE","27","1","MF-AM1875FV-VVECREI"</v>
      </c>
      <c r="C696" s="3" t="str">
        <f>"MF-AM1875FV-VVECREI"</f>
        <v>MF-AM1875FV-VVECREI</v>
      </c>
      <c r="D696" s="3" t="str">
        <f t="shared" si="66"/>
        <v>T1-G4</v>
      </c>
      <c r="E696" s="6" t="str">
        <f t="shared" si="61"/>
        <v>Default Delivery Agent.</v>
      </c>
      <c r="F696" s="6" t="str">
        <f t="shared" si="64"/>
        <v>01. Hadfields</v>
      </c>
    </row>
    <row r="697" spans="1:6" x14ac:dyDescent="0.25">
      <c r="A697" t="s">
        <v>21</v>
      </c>
      <c r="B697" s="1" t="str">
        <f>"""Nav"",""Pentland LIVE"",""27"",""1"",""MF-AM1875PAO-VCE"""</f>
        <v>"Nav","Pentland LIVE","27","1","MF-AM1875PAO-VCE"</v>
      </c>
      <c r="C697" s="3" t="str">
        <f>"MF-AM1875PAO-VCE"</f>
        <v>MF-AM1875PAO-VCE</v>
      </c>
      <c r="D697" s="3" t="str">
        <f t="shared" si="66"/>
        <v>T1-G4</v>
      </c>
      <c r="E697" s="6" t="str">
        <f t="shared" si="61"/>
        <v>Default Delivery Agent.</v>
      </c>
      <c r="F697" s="6" t="str">
        <f t="shared" si="64"/>
        <v>01. Hadfields</v>
      </c>
    </row>
    <row r="698" spans="1:6" x14ac:dyDescent="0.25">
      <c r="A698" t="s">
        <v>21</v>
      </c>
      <c r="B698" s="1" t="str">
        <f>"""Nav"",""Pentland LIVE"",""27"",""1"",""MF-AM1875PF-FEVCE"""</f>
        <v>"Nav","Pentland LIVE","27","1","MF-AM1875PF-FEVCE"</v>
      </c>
      <c r="C698" s="3" t="str">
        <f>"MF-AM1875PF-FEVCE"</f>
        <v>MF-AM1875PF-FEVCE</v>
      </c>
      <c r="D698" s="3" t="str">
        <f t="shared" si="66"/>
        <v>T1-G4</v>
      </c>
      <c r="E698" s="6" t="str">
        <f t="shared" si="61"/>
        <v>Default Delivery Agent.</v>
      </c>
      <c r="F698" s="6" t="str">
        <f t="shared" si="64"/>
        <v>01. Hadfields</v>
      </c>
    </row>
    <row r="699" spans="1:6" x14ac:dyDescent="0.25">
      <c r="A699" t="s">
        <v>21</v>
      </c>
      <c r="B699" s="1" t="str">
        <f>"""Nav"",""Pentland LIVE"",""27"",""1"",""MF-AM18FVD-VVEEI"""</f>
        <v>"Nav","Pentland LIVE","27","1","MF-AM18FVD-VVEEI"</v>
      </c>
      <c r="C699" s="3" t="str">
        <f>"MF-AM18FVD-VVEEI"</f>
        <v>MF-AM18FVD-VVEEI</v>
      </c>
      <c r="D699" s="3" t="str">
        <f t="shared" si="66"/>
        <v>T1-G4</v>
      </c>
      <c r="E699" s="6" t="str">
        <f t="shared" si="61"/>
        <v>Default Delivery Agent.</v>
      </c>
      <c r="F699" s="6" t="str">
        <f t="shared" si="64"/>
        <v>01. Hadfields</v>
      </c>
    </row>
    <row r="700" spans="1:6" x14ac:dyDescent="0.25">
      <c r="A700" t="s">
        <v>21</v>
      </c>
      <c r="B700" s="1" t="str">
        <f>"""Nav"",""Pentland LIVE"",""27"",""1"",""MF-AM18FVD-VVESREI"""</f>
        <v>"Nav","Pentland LIVE","27","1","MF-AM18FVD-VVESREI"</v>
      </c>
      <c r="C700" s="3" t="str">
        <f>"MF-AM18FVD-VVESREI"</f>
        <v>MF-AM18FVD-VVESREI</v>
      </c>
      <c r="D700" s="3" t="str">
        <f t="shared" si="66"/>
        <v>T1-G4</v>
      </c>
      <c r="E700" s="6" t="str">
        <f t="shared" si="61"/>
        <v>Default Delivery Agent.</v>
      </c>
      <c r="F700" s="6" t="str">
        <f t="shared" si="64"/>
        <v>01. Hadfields</v>
      </c>
    </row>
    <row r="701" spans="1:6" x14ac:dyDescent="0.25">
      <c r="A701" t="s">
        <v>21</v>
      </c>
      <c r="B701" s="1" t="str">
        <f>"""Nav"",""Pentland LIVE"",""27"",""1"",""MF-AM2500FV-VBSCREI"""</f>
        <v>"Nav","Pentland LIVE","27","1","MF-AM2500FV-VBSCREI"</v>
      </c>
      <c r="C701" s="3" t="str">
        <f>"MF-AM2500FV-VBSCREI"</f>
        <v>MF-AM2500FV-VBSCREI</v>
      </c>
      <c r="D701" s="3" t="str">
        <f>"T1-G5"</f>
        <v>T1-G5</v>
      </c>
      <c r="E701" s="6" t="str">
        <f t="shared" si="61"/>
        <v>Default Delivery Agent.</v>
      </c>
      <c r="F701" s="6" t="str">
        <f t="shared" si="64"/>
        <v>01. Hadfields</v>
      </c>
    </row>
    <row r="702" spans="1:6" x14ac:dyDescent="0.25">
      <c r="A702" t="s">
        <v>21</v>
      </c>
      <c r="B702" s="1" t="str">
        <f>"""Nav"",""Pentland LIVE"",""27"",""1"",""MF-AM2500FV-VCECREI"""</f>
        <v>"Nav","Pentland LIVE","27","1","MF-AM2500FV-VCECREI"</v>
      </c>
      <c r="C702" s="3" t="str">
        <f>"MF-AM2500FV-VCECREI"</f>
        <v>MF-AM2500FV-VCECREI</v>
      </c>
      <c r="D702" s="3" t="str">
        <f>"T1-G5"</f>
        <v>T1-G5</v>
      </c>
      <c r="E702" s="6" t="str">
        <f t="shared" si="61"/>
        <v>Default Delivery Agent.</v>
      </c>
      <c r="F702" s="6" t="str">
        <f t="shared" si="64"/>
        <v>01. Hadfields</v>
      </c>
    </row>
    <row r="703" spans="1:6" x14ac:dyDescent="0.25">
      <c r="A703" t="s">
        <v>21</v>
      </c>
      <c r="B703" s="1" t="str">
        <f>"""Nav"",""Pentland LIVE"",""27"",""1"",""MF-AM2500FV-VVECREI"""</f>
        <v>"Nav","Pentland LIVE","27","1","MF-AM2500FV-VVECREI"</v>
      </c>
      <c r="C703" s="3" t="str">
        <f>"MF-AM2500FV-VVECREI"</f>
        <v>MF-AM2500FV-VVECREI</v>
      </c>
      <c r="D703" s="3" t="str">
        <f>"T1-G5"</f>
        <v>T1-G5</v>
      </c>
      <c r="E703" s="6" t="str">
        <f t="shared" si="61"/>
        <v>Default Delivery Agent.</v>
      </c>
      <c r="F703" s="6" t="str">
        <f t="shared" si="64"/>
        <v>01. Hadfields</v>
      </c>
    </row>
    <row r="704" spans="1:6" x14ac:dyDescent="0.25">
      <c r="A704" t="s">
        <v>21</v>
      </c>
      <c r="B704" s="1" t="str">
        <f>"""Nav"",""Pentland LIVE"",""27"",""1"",""MF-AM25PF-FEVCE"""</f>
        <v>"Nav","Pentland LIVE","27","1","MF-AM25PF-FEVCE"</v>
      </c>
      <c r="C704" s="3" t="str">
        <f>"MF-AM25PF-FEVCE"</f>
        <v>MF-AM25PF-FEVCE</v>
      </c>
      <c r="D704" s="3" t="str">
        <f>"T1-G5"</f>
        <v>T1-G5</v>
      </c>
      <c r="E704" s="6" t="str">
        <f t="shared" si="61"/>
        <v>Default Delivery Agent.</v>
      </c>
      <c r="F704" s="6" t="str">
        <f t="shared" si="64"/>
        <v>01. Hadfields</v>
      </c>
    </row>
    <row r="705" spans="1:6" x14ac:dyDescent="0.25">
      <c r="A705" t="s">
        <v>21</v>
      </c>
      <c r="B705" s="1" t="str">
        <f>"""Nav"",""Pentland LIVE"",""27"",""1"",""MF-AM3125FV-VBSCREI"""</f>
        <v>"Nav","Pentland LIVE","27","1","MF-AM3125FV-VBSCREI"</v>
      </c>
      <c r="C705" s="3" t="str">
        <f>"MF-AM3125FV-VBSCREI"</f>
        <v>MF-AM3125FV-VBSCREI</v>
      </c>
      <c r="D705" s="3" t="str">
        <f>"T1-G6"</f>
        <v>T1-G6</v>
      </c>
      <c r="E705" s="6" t="str">
        <f t="shared" si="61"/>
        <v>Default Delivery Agent.</v>
      </c>
      <c r="F705" s="6" t="str">
        <f t="shared" si="64"/>
        <v>01. Hadfields</v>
      </c>
    </row>
    <row r="706" spans="1:6" x14ac:dyDescent="0.25">
      <c r="A706" t="s">
        <v>21</v>
      </c>
      <c r="B706" s="1" t="str">
        <f>"""Nav"",""Pentland LIVE"",""27"",""1"",""MF-AM3125FV-VCECREI"""</f>
        <v>"Nav","Pentland LIVE","27","1","MF-AM3125FV-VCECREI"</v>
      </c>
      <c r="C706" s="3" t="str">
        <f>"MF-AM3125FV-VCECREI"</f>
        <v>MF-AM3125FV-VCECREI</v>
      </c>
      <c r="D706" s="3" t="str">
        <f>"T1-G6"</f>
        <v>T1-G6</v>
      </c>
      <c r="E706" s="6" t="str">
        <f t="shared" si="61"/>
        <v>Default Delivery Agent.</v>
      </c>
      <c r="F706" s="6" t="str">
        <f t="shared" si="64"/>
        <v>01. Hadfields</v>
      </c>
    </row>
    <row r="707" spans="1:6" x14ac:dyDescent="0.25">
      <c r="A707" t="s">
        <v>21</v>
      </c>
      <c r="B707" s="1" t="str">
        <f>"""Nav"",""Pentland LIVE"",""27"",""1"",""MF-AM3125FV-VVECREI"""</f>
        <v>"Nav","Pentland LIVE","27","1","MF-AM3125FV-VVECREI"</v>
      </c>
      <c r="C707" s="3" t="str">
        <f>"MF-AM3125FV-VVECREI"</f>
        <v>MF-AM3125FV-VVECREI</v>
      </c>
      <c r="D707" s="3" t="str">
        <f>"T1-G6"</f>
        <v>T1-G6</v>
      </c>
      <c r="E707" s="6" t="str">
        <f t="shared" si="61"/>
        <v>Default Delivery Agent.</v>
      </c>
      <c r="F707" s="6" t="str">
        <f t="shared" si="64"/>
        <v>01. Hadfields</v>
      </c>
    </row>
    <row r="708" spans="1:6" x14ac:dyDescent="0.25">
      <c r="A708" t="s">
        <v>21</v>
      </c>
      <c r="B708" s="1" t="str">
        <f>"""Nav"",""Pentland LIVE"",""27"",""1"",""MF-AM31FV-VVECREI"""</f>
        <v>"Nav","Pentland LIVE","27","1","MF-AM31FV-VVECREI"</v>
      </c>
      <c r="C708" s="3" t="str">
        <f>"MF-AM31FV-VVECREI"</f>
        <v>MF-AM31FV-VVECREI</v>
      </c>
      <c r="D708" s="3" t="str">
        <f>"T1-G6"</f>
        <v>T1-G6</v>
      </c>
      <c r="E708" s="6" t="str">
        <f t="shared" si="61"/>
        <v>Default Delivery Agent.</v>
      </c>
      <c r="F708" s="6" t="str">
        <f t="shared" si="64"/>
        <v>01. Hadfields</v>
      </c>
    </row>
    <row r="709" spans="1:6" x14ac:dyDescent="0.25">
      <c r="A709" t="s">
        <v>21</v>
      </c>
      <c r="B709" s="1" t="str">
        <f>"""Nav"",""Pentland LIVE"",""27"",""1"",""MF-AM3750FV-VCECREI"""</f>
        <v>"Nav","Pentland LIVE","27","1","MF-AM3750FV-VCECREI"</v>
      </c>
      <c r="C709" s="3" t="str">
        <f>"MF-AM3750FV-VCECREI"</f>
        <v>MF-AM3750FV-VCECREI</v>
      </c>
      <c r="D709" s="3" t="str">
        <f>"T1-G6"</f>
        <v>T1-G6</v>
      </c>
      <c r="E709" s="6" t="str">
        <f t="shared" si="61"/>
        <v>Default Delivery Agent.</v>
      </c>
      <c r="F709" s="6" t="str">
        <f t="shared" si="64"/>
        <v>01. Hadfields</v>
      </c>
    </row>
    <row r="710" spans="1:6" x14ac:dyDescent="0.25">
      <c r="A710" t="s">
        <v>21</v>
      </c>
      <c r="B710" s="1" t="str">
        <f>"""Nav"",""Pentland LIVE"",""27"",""1"",""MF-AM90EXTFV-VCESREI"""</f>
        <v>"Nav","Pentland LIVE","27","1","MF-AM90EXTFV-VCESREI"</v>
      </c>
      <c r="C710" s="3" t="str">
        <f>"MF-AM90EXTFV-VCESREI"</f>
        <v>MF-AM90EXTFV-VCESREI</v>
      </c>
      <c r="D710" s="3" t="str">
        <f t="shared" ref="D710:D717" si="67">"T1-G3"</f>
        <v>T1-G3</v>
      </c>
      <c r="E710" s="6" t="str">
        <f t="shared" si="61"/>
        <v>Default Delivery Agent.</v>
      </c>
      <c r="F710" s="6" t="str">
        <f t="shared" si="64"/>
        <v>01. Hadfields</v>
      </c>
    </row>
    <row r="711" spans="1:6" x14ac:dyDescent="0.25">
      <c r="A711" t="s">
        <v>21</v>
      </c>
      <c r="B711" s="1" t="str">
        <f>"""Nav"",""Pentland LIVE"",""27"",""1"",""MF-AM90INTFV-VCESREI"""</f>
        <v>"Nav","Pentland LIVE","27","1","MF-AM90INTFV-VCESREI"</v>
      </c>
      <c r="C711" s="3" t="str">
        <f>"MF-AM90INTFV-VCESREI"</f>
        <v>MF-AM90INTFV-VCESREI</v>
      </c>
      <c r="D711" s="3" t="str">
        <f t="shared" si="67"/>
        <v>T1-G3</v>
      </c>
      <c r="E711" s="6" t="str">
        <f t="shared" si="61"/>
        <v>Default Delivery Agent.</v>
      </c>
      <c r="F711" s="6" t="str">
        <f t="shared" si="64"/>
        <v>01. Hadfields</v>
      </c>
    </row>
    <row r="712" spans="1:6" x14ac:dyDescent="0.25">
      <c r="A712" t="s">
        <v>21</v>
      </c>
      <c r="B712" s="1" t="str">
        <f>"""Nav"",""Pentland LIVE"",""27"",""1"",""MF-AM937FV-VBSCREI"""</f>
        <v>"Nav","Pentland LIVE","27","1","MF-AM937FV-VBSCREI"</v>
      </c>
      <c r="C712" s="3" t="str">
        <f>"MF-AM937FV-VBSCREI"</f>
        <v>MF-AM937FV-VBSCREI</v>
      </c>
      <c r="D712" s="3" t="str">
        <f t="shared" si="67"/>
        <v>T1-G3</v>
      </c>
      <c r="E712" s="6" t="str">
        <f t="shared" si="61"/>
        <v>Default Delivery Agent.</v>
      </c>
      <c r="F712" s="6" t="str">
        <f t="shared" si="64"/>
        <v>01. Hadfields</v>
      </c>
    </row>
    <row r="713" spans="1:6" x14ac:dyDescent="0.25">
      <c r="A713" t="s">
        <v>21</v>
      </c>
      <c r="B713" s="1" t="str">
        <f>"""Nav"",""Pentland LIVE"",""27"",""1"",""MF-AM937FV-VCECREI"""</f>
        <v>"Nav","Pentland LIVE","27","1","MF-AM937FV-VCECREI"</v>
      </c>
      <c r="C713" s="3" t="str">
        <f>"MF-AM937FV-VCECREI"</f>
        <v>MF-AM937FV-VCECREI</v>
      </c>
      <c r="D713" s="3" t="str">
        <f t="shared" si="67"/>
        <v>T1-G3</v>
      </c>
      <c r="E713" s="6" t="str">
        <f t="shared" si="61"/>
        <v>Default Delivery Agent.</v>
      </c>
      <c r="F713" s="6" t="str">
        <f t="shared" si="64"/>
        <v>01. Hadfields</v>
      </c>
    </row>
    <row r="714" spans="1:6" x14ac:dyDescent="0.25">
      <c r="A714" t="s">
        <v>21</v>
      </c>
      <c r="B714" s="1" t="str">
        <f>"""Nav"",""Pentland LIVE"",""27"",""1"",""MF-AM937FV-VVECREI"""</f>
        <v>"Nav","Pentland LIVE","27","1","MF-AM937FV-VVECREI"</v>
      </c>
      <c r="C714" s="3" t="str">
        <f>"MF-AM937FV-VVECREI"</f>
        <v>MF-AM937FV-VVECREI</v>
      </c>
      <c r="D714" s="3" t="str">
        <f t="shared" si="67"/>
        <v>T1-G3</v>
      </c>
      <c r="E714" s="6" t="str">
        <f t="shared" ref="E714:E777" si="68">"Default Delivery Agent."</f>
        <v>Default Delivery Agent.</v>
      </c>
      <c r="F714" s="6" t="str">
        <f t="shared" si="64"/>
        <v>01. Hadfields</v>
      </c>
    </row>
    <row r="715" spans="1:6" x14ac:dyDescent="0.25">
      <c r="A715" t="s">
        <v>21</v>
      </c>
      <c r="B715" s="1" t="str">
        <f>"""Nav"",""Pentland LIVE"",""27"",""1"",""MF-AM937PAO-VCE"""</f>
        <v>"Nav","Pentland LIVE","27","1","MF-AM937PAO-VCE"</v>
      </c>
      <c r="C715" s="3" t="str">
        <f>"MF-AM937PAO-VCE"</f>
        <v>MF-AM937PAO-VCE</v>
      </c>
      <c r="D715" s="3" t="str">
        <f t="shared" si="67"/>
        <v>T1-G3</v>
      </c>
      <c r="E715" s="6" t="str">
        <f t="shared" si="68"/>
        <v>Default Delivery Agent.</v>
      </c>
      <c r="F715" s="6" t="str">
        <f t="shared" si="64"/>
        <v>01. Hadfields</v>
      </c>
    </row>
    <row r="716" spans="1:6" x14ac:dyDescent="0.25">
      <c r="A716" t="s">
        <v>21</v>
      </c>
      <c r="B716" s="1" t="str">
        <f>"""Nav"",""Pentland LIVE"",""27"",""1"",""MF-AM937PQ-VCE"""</f>
        <v>"Nav","Pentland LIVE","27","1","MF-AM937PQ-VCE"</v>
      </c>
      <c r="C716" s="3" t="str">
        <f>"MF-AM937PQ-VCE"</f>
        <v>MF-AM937PQ-VCE</v>
      </c>
      <c r="D716" s="3" t="str">
        <f t="shared" si="67"/>
        <v>T1-G3</v>
      </c>
      <c r="E716" s="6" t="str">
        <f t="shared" si="68"/>
        <v>Default Delivery Agent.</v>
      </c>
      <c r="F716" s="6" t="str">
        <f t="shared" si="64"/>
        <v>01. Hadfields</v>
      </c>
    </row>
    <row r="717" spans="1:6" x14ac:dyDescent="0.25">
      <c r="A717" t="s">
        <v>21</v>
      </c>
      <c r="B717" s="1" t="str">
        <f>"""Nav"",""Pentland LIVE"",""27"",""1"",""MF-AM937PQ-VVE"""</f>
        <v>"Nav","Pentland LIVE","27","1","MF-AM937PQ-VVE"</v>
      </c>
      <c r="C717" s="3" t="str">
        <f>"MF-AM937PQ-VVE"</f>
        <v>MF-AM937PQ-VVE</v>
      </c>
      <c r="D717" s="3" t="str">
        <f t="shared" si="67"/>
        <v>T1-G3</v>
      </c>
      <c r="E717" s="6" t="str">
        <f t="shared" si="68"/>
        <v>Default Delivery Agent.</v>
      </c>
      <c r="F717" s="6" t="str">
        <f t="shared" si="64"/>
        <v>01. Hadfields</v>
      </c>
    </row>
    <row r="718" spans="1:6" x14ac:dyDescent="0.25">
      <c r="A718" t="s">
        <v>21</v>
      </c>
      <c r="B718" s="1" t="str">
        <f>"""Nav"",""Pentland LIVE"",""27"",""1"",""MF-AMDX TABLE 90 EXT"""</f>
        <v>"Nav","Pentland LIVE","27","1","MF-AMDX TABLE 90 EXT"</v>
      </c>
      <c r="C718" s="3" t="str">
        <f>"MF-AMDX TABLE 90 EXT"</f>
        <v>MF-AMDX TABLE 90 EXT</v>
      </c>
      <c r="D718" s="3" t="str">
        <f>"T1-G2"</f>
        <v>T1-G2</v>
      </c>
      <c r="E718" s="6" t="str">
        <f t="shared" si="68"/>
        <v>Default Delivery Agent.</v>
      </c>
      <c r="F718" s="6" t="str">
        <f t="shared" si="64"/>
        <v>01. Hadfields</v>
      </c>
    </row>
    <row r="719" spans="1:6" x14ac:dyDescent="0.25">
      <c r="A719" t="s">
        <v>21</v>
      </c>
      <c r="B719" s="1" t="str">
        <f>"""Nav"",""Pentland LIVE"",""27"",""1"",""MF-AMDX1250BM-VVE"""</f>
        <v>"Nav","Pentland LIVE","27","1","MF-AMDX1250BM-VVE"</v>
      </c>
      <c r="C719" s="3" t="str">
        <f>"MF-AMDX1250BM-VVE"</f>
        <v>MF-AMDX1250BM-VVE</v>
      </c>
      <c r="D719" s="3" t="str">
        <f t="shared" ref="D719:D725" si="69">"T1-G3"</f>
        <v>T1-G3</v>
      </c>
      <c r="E719" s="6" t="str">
        <f t="shared" si="68"/>
        <v>Default Delivery Agent.</v>
      </c>
      <c r="F719" s="6" t="str">
        <f t="shared" si="64"/>
        <v>01. Hadfields</v>
      </c>
    </row>
    <row r="720" spans="1:6" x14ac:dyDescent="0.25">
      <c r="A720" t="s">
        <v>21</v>
      </c>
      <c r="B720" s="1" t="str">
        <f>"""Nav"",""Pentland LIVE"",""27"",""1"",""MF-AMDX1250CR-FV-VVE"""</f>
        <v>"Nav","Pentland LIVE","27","1","MF-AMDX1250CR-FV-VVE"</v>
      </c>
      <c r="C720" s="3" t="str">
        <f>"MF-AMDX1250CR-FV-VVE"</f>
        <v>MF-AMDX1250CR-FV-VVE</v>
      </c>
      <c r="D720" s="3" t="str">
        <f t="shared" si="69"/>
        <v>T1-G3</v>
      </c>
      <c r="E720" s="6" t="str">
        <f t="shared" si="68"/>
        <v>Default Delivery Agent.</v>
      </c>
      <c r="F720" s="6" t="str">
        <f t="shared" si="64"/>
        <v>01. Hadfields</v>
      </c>
    </row>
    <row r="721" spans="1:6" x14ac:dyDescent="0.25">
      <c r="A721" t="s">
        <v>21</v>
      </c>
      <c r="B721" s="1" t="str">
        <f>"""Nav"",""Pentland LIVE"",""27"",""1"",""MF-AMDX1250PAO-VVE"""</f>
        <v>"Nav","Pentland LIVE","27","1","MF-AMDX1250PAO-VVE"</v>
      </c>
      <c r="C721" s="3" t="str">
        <f>"MF-AMDX1250PAO-VVE"</f>
        <v>MF-AMDX1250PAO-VVE</v>
      </c>
      <c r="D721" s="3" t="str">
        <f t="shared" si="69"/>
        <v>T1-G3</v>
      </c>
      <c r="E721" s="6" t="str">
        <f t="shared" si="68"/>
        <v>Default Delivery Agent.</v>
      </c>
      <c r="F721" s="6" t="str">
        <f t="shared" si="64"/>
        <v>01. Hadfields</v>
      </c>
    </row>
    <row r="722" spans="1:6" x14ac:dyDescent="0.25">
      <c r="A722" t="s">
        <v>21</v>
      </c>
      <c r="B722" s="1" t="str">
        <f>"""Nav"",""Pentland LIVE"",""27"",""1"",""MF-AMDX1250PF-FE-VVE"""</f>
        <v>"Nav","Pentland LIVE","27","1","MF-AMDX1250PF-FE-VVE"</v>
      </c>
      <c r="C722" s="3" t="str">
        <f>"MF-AMDX1250PF-FE-VVE"</f>
        <v>MF-AMDX1250PF-FE-VVE</v>
      </c>
      <c r="D722" s="3" t="str">
        <f t="shared" si="69"/>
        <v>T1-G3</v>
      </c>
      <c r="E722" s="6" t="str">
        <f t="shared" si="68"/>
        <v>Default Delivery Agent.</v>
      </c>
      <c r="F722" s="6" t="str">
        <f t="shared" si="64"/>
        <v>01. Hadfields</v>
      </c>
    </row>
    <row r="723" spans="1:6" x14ac:dyDescent="0.25">
      <c r="A723" t="s">
        <v>21</v>
      </c>
      <c r="B723" s="1" t="str">
        <f>"""Nav"",""Pentland LIVE"",""27"",""1"",""MF-AMDX12FV-VVECREI"""</f>
        <v>"Nav","Pentland LIVE","27","1","MF-AMDX12FV-VVECREI"</v>
      </c>
      <c r="C723" s="3" t="str">
        <f>"MF-AMDX12FV-VVECREI"</f>
        <v>MF-AMDX12FV-VVECREI</v>
      </c>
      <c r="D723" s="3" t="str">
        <f t="shared" si="69"/>
        <v>T1-G3</v>
      </c>
      <c r="E723" s="6" t="str">
        <f t="shared" si="68"/>
        <v>Default Delivery Agent.</v>
      </c>
      <c r="F723" s="6" t="str">
        <f t="shared" si="64"/>
        <v>01. Hadfields</v>
      </c>
    </row>
    <row r="724" spans="1:6" x14ac:dyDescent="0.25">
      <c r="A724" t="s">
        <v>21</v>
      </c>
      <c r="B724" s="1" t="str">
        <f>"""Nav"",""Pentland LIVE"",""27"",""1"",""MF-AMDX12FV-VVESREI"""</f>
        <v>"Nav","Pentland LIVE","27","1","MF-AMDX12FV-VVESREI"</v>
      </c>
      <c r="C724" s="3" t="str">
        <f>"MF-AMDX12FV-VVESREI"</f>
        <v>MF-AMDX12FV-VVESREI</v>
      </c>
      <c r="D724" s="3" t="str">
        <f t="shared" si="69"/>
        <v>T1-G3</v>
      </c>
      <c r="E724" s="6" t="str">
        <f t="shared" si="68"/>
        <v>Default Delivery Agent.</v>
      </c>
      <c r="F724" s="6" t="str">
        <f t="shared" si="64"/>
        <v>01. Hadfields</v>
      </c>
    </row>
    <row r="725" spans="1:6" x14ac:dyDescent="0.25">
      <c r="A725" t="s">
        <v>21</v>
      </c>
      <c r="B725" s="1" t="str">
        <f>"""Nav"",""Pentland LIVE"",""27"",""1"",""MF-AMDX12PQ-VVE"""</f>
        <v>"Nav","Pentland LIVE","27","1","MF-AMDX12PQ-VVE"</v>
      </c>
      <c r="C725" s="3" t="str">
        <f>"MF-AMDX12PQ-VVE"</f>
        <v>MF-AMDX12PQ-VVE</v>
      </c>
      <c r="D725" s="3" t="str">
        <f t="shared" si="69"/>
        <v>T1-G3</v>
      </c>
      <c r="E725" s="6" t="str">
        <f t="shared" si="68"/>
        <v>Default Delivery Agent.</v>
      </c>
      <c r="F725" s="6" t="str">
        <f t="shared" si="64"/>
        <v>01. Hadfields</v>
      </c>
    </row>
    <row r="726" spans="1:6" x14ac:dyDescent="0.25">
      <c r="A726" t="s">
        <v>21</v>
      </c>
      <c r="B726" s="1" t="str">
        <f>"""Nav"",""Pentland LIVE"",""27"",""1"",""MF-AMDX1562BM-VVE"""</f>
        <v>"Nav","Pentland LIVE","27","1","MF-AMDX1562BM-VVE"</v>
      </c>
      <c r="C726" s="3" t="str">
        <f>"MF-AMDX1562BM-VVE"</f>
        <v>MF-AMDX1562BM-VVE</v>
      </c>
      <c r="D726" s="3" t="str">
        <f t="shared" ref="D726:D736" si="70">"T1-G4"</f>
        <v>T1-G4</v>
      </c>
      <c r="E726" s="6" t="str">
        <f t="shared" si="68"/>
        <v>Default Delivery Agent.</v>
      </c>
      <c r="F726" s="6" t="str">
        <f t="shared" si="64"/>
        <v>01. Hadfields</v>
      </c>
    </row>
    <row r="727" spans="1:6" x14ac:dyDescent="0.25">
      <c r="A727" t="s">
        <v>21</v>
      </c>
      <c r="B727" s="1" t="str">
        <f>"""Nav"",""Pentland LIVE"",""27"",""1"",""MF-AMDX1562CR-FV-VVE"""</f>
        <v>"Nav","Pentland LIVE","27","1","MF-AMDX1562CR-FV-VVE"</v>
      </c>
      <c r="C727" s="3" t="str">
        <f>"MF-AMDX1562CR-FV-VVE"</f>
        <v>MF-AMDX1562CR-FV-VVE</v>
      </c>
      <c r="D727" s="3" t="str">
        <f t="shared" si="70"/>
        <v>T1-G4</v>
      </c>
      <c r="E727" s="6" t="str">
        <f t="shared" si="68"/>
        <v>Default Delivery Agent.</v>
      </c>
      <c r="F727" s="6" t="str">
        <f t="shared" si="64"/>
        <v>01. Hadfields</v>
      </c>
    </row>
    <row r="728" spans="1:6" x14ac:dyDescent="0.25">
      <c r="A728" t="s">
        <v>21</v>
      </c>
      <c r="B728" s="1" t="str">
        <f>"""Nav"",""Pentland LIVE"",""27"",""1"",""MF-AMDX1562FVVVESREI"""</f>
        <v>"Nav","Pentland LIVE","27","1","MF-AMDX1562FVVVESREI"</v>
      </c>
      <c r="C728" s="3" t="str">
        <f>"MF-AMDX1562FVVVESREI"</f>
        <v>MF-AMDX1562FVVVESREI</v>
      </c>
      <c r="D728" s="3" t="str">
        <f t="shared" si="70"/>
        <v>T1-G4</v>
      </c>
      <c r="E728" s="6" t="str">
        <f t="shared" si="68"/>
        <v>Default Delivery Agent.</v>
      </c>
      <c r="F728" s="6" t="str">
        <f t="shared" si="64"/>
        <v>01. Hadfields</v>
      </c>
    </row>
    <row r="729" spans="1:6" x14ac:dyDescent="0.25">
      <c r="A729" t="s">
        <v>21</v>
      </c>
      <c r="B729" s="1" t="str">
        <f>"""Nav"",""Pentland LIVE"",""27"",""1"",""MF-AMDX1562PAO-VVE"""</f>
        <v>"Nav","Pentland LIVE","27","1","MF-AMDX1562PAO-VVE"</v>
      </c>
      <c r="C729" s="3" t="str">
        <f>"MF-AMDX1562PAO-VVE"</f>
        <v>MF-AMDX1562PAO-VVE</v>
      </c>
      <c r="D729" s="3" t="str">
        <f t="shared" si="70"/>
        <v>T1-G4</v>
      </c>
      <c r="E729" s="6" t="str">
        <f t="shared" si="68"/>
        <v>Default Delivery Agent.</v>
      </c>
      <c r="F729" s="6" t="str">
        <f t="shared" si="64"/>
        <v>01. Hadfields</v>
      </c>
    </row>
    <row r="730" spans="1:6" x14ac:dyDescent="0.25">
      <c r="A730" t="s">
        <v>21</v>
      </c>
      <c r="B730" s="1" t="str">
        <f>"""Nav"",""Pentland LIVE"",""27"",""1"",""MF-AMDX1562PF-FE-VVE"""</f>
        <v>"Nav","Pentland LIVE","27","1","MF-AMDX1562PF-FE-VVE"</v>
      </c>
      <c r="C730" s="3" t="str">
        <f>"MF-AMDX1562PF-FE-VVE"</f>
        <v>MF-AMDX1562PF-FE-VVE</v>
      </c>
      <c r="D730" s="3" t="str">
        <f t="shared" si="70"/>
        <v>T1-G4</v>
      </c>
      <c r="E730" s="6" t="str">
        <f t="shared" si="68"/>
        <v>Default Delivery Agent.</v>
      </c>
      <c r="F730" s="6" t="str">
        <f t="shared" si="64"/>
        <v>01. Hadfields</v>
      </c>
    </row>
    <row r="731" spans="1:6" x14ac:dyDescent="0.25">
      <c r="A731" t="s">
        <v>21</v>
      </c>
      <c r="B731" s="1" t="str">
        <f>"""Nav"",""Pentland LIVE"",""27"",""1"",""MF-AMDX15FV-VBSCREI"""</f>
        <v>"Nav","Pentland LIVE","27","1","MF-AMDX15FV-VBSCREI"</v>
      </c>
      <c r="C731" s="3" t="str">
        <f>"MF-AMDX15FV-VBSCREI"</f>
        <v>MF-AMDX15FV-VBSCREI</v>
      </c>
      <c r="D731" s="3" t="str">
        <f t="shared" si="70"/>
        <v>T1-G4</v>
      </c>
      <c r="E731" s="6" t="str">
        <f t="shared" si="68"/>
        <v>Default Delivery Agent.</v>
      </c>
      <c r="F731" s="6" t="str">
        <f t="shared" ref="F731:F794" si="71">"01. Hadfields"</f>
        <v>01. Hadfields</v>
      </c>
    </row>
    <row r="732" spans="1:6" x14ac:dyDescent="0.25">
      <c r="A732" t="s">
        <v>21</v>
      </c>
      <c r="B732" s="1" t="str">
        <f>"""Nav"",""Pentland LIVE"",""27"",""1"",""MF-AMDX15FV-VVECREI"""</f>
        <v>"Nav","Pentland LIVE","27","1","MF-AMDX15FV-VVECREI"</v>
      </c>
      <c r="C732" s="3" t="str">
        <f>"MF-AMDX15FV-VVECREI"</f>
        <v>MF-AMDX15FV-VVECREI</v>
      </c>
      <c r="D732" s="3" t="str">
        <f t="shared" si="70"/>
        <v>T1-G4</v>
      </c>
      <c r="E732" s="6" t="str">
        <f t="shared" si="68"/>
        <v>Default Delivery Agent.</v>
      </c>
      <c r="F732" s="6" t="str">
        <f t="shared" si="71"/>
        <v>01. Hadfields</v>
      </c>
    </row>
    <row r="733" spans="1:6" x14ac:dyDescent="0.25">
      <c r="A733" t="s">
        <v>21</v>
      </c>
      <c r="B733" s="1" t="str">
        <f>"""Nav"",""Pentland LIVE"",""27"",""1"",""MF-AMDX1875FVVVESREI"""</f>
        <v>"Nav","Pentland LIVE","27","1","MF-AMDX1875FVVVESREI"</v>
      </c>
      <c r="C733" s="3" t="str">
        <f>"MF-AMDX1875FVVVESREI"</f>
        <v>MF-AMDX1875FVVVESREI</v>
      </c>
      <c r="D733" s="3" t="str">
        <f t="shared" si="70"/>
        <v>T1-G4</v>
      </c>
      <c r="E733" s="6" t="str">
        <f t="shared" si="68"/>
        <v>Default Delivery Agent.</v>
      </c>
      <c r="F733" s="6" t="str">
        <f t="shared" si="71"/>
        <v>01. Hadfields</v>
      </c>
    </row>
    <row r="734" spans="1:6" x14ac:dyDescent="0.25">
      <c r="A734" t="s">
        <v>21</v>
      </c>
      <c r="B734" s="1" t="str">
        <f>"""Nav"",""Pentland LIVE"",""27"",""1"",""MF-AMDX1875PAO-VVE"""</f>
        <v>"Nav","Pentland LIVE","27","1","MF-AMDX1875PAO-VVE"</v>
      </c>
      <c r="C734" s="3" t="str">
        <f>"MF-AMDX1875PAO-VVE"</f>
        <v>MF-AMDX1875PAO-VVE</v>
      </c>
      <c r="D734" s="3" t="str">
        <f t="shared" si="70"/>
        <v>T1-G4</v>
      </c>
      <c r="E734" s="6" t="str">
        <f t="shared" si="68"/>
        <v>Default Delivery Agent.</v>
      </c>
      <c r="F734" s="6" t="str">
        <f t="shared" si="71"/>
        <v>01. Hadfields</v>
      </c>
    </row>
    <row r="735" spans="1:6" x14ac:dyDescent="0.25">
      <c r="A735" t="s">
        <v>21</v>
      </c>
      <c r="B735" s="1" t="str">
        <f>"""Nav"",""Pentland LIVE"",""27"",""1"",""MF-AMDX1875PF-FE-VVE"""</f>
        <v>"Nav","Pentland LIVE","27","1","MF-AMDX1875PF-FE-VVE"</v>
      </c>
      <c r="C735" s="3" t="str">
        <f>"MF-AMDX1875PF-FE-VVE"</f>
        <v>MF-AMDX1875PF-FE-VVE</v>
      </c>
      <c r="D735" s="3" t="str">
        <f t="shared" si="70"/>
        <v>T1-G4</v>
      </c>
      <c r="E735" s="6" t="str">
        <f t="shared" si="68"/>
        <v>Default Delivery Agent.</v>
      </c>
      <c r="F735" s="6" t="str">
        <f t="shared" si="71"/>
        <v>01. Hadfields</v>
      </c>
    </row>
    <row r="736" spans="1:6" x14ac:dyDescent="0.25">
      <c r="A736" t="s">
        <v>21</v>
      </c>
      <c r="B736" s="1" t="str">
        <f>"""Nav"",""Pentland LIVE"",""27"",""1"",""MF-AMDX18FV-VVECREI"""</f>
        <v>"Nav","Pentland LIVE","27","1","MF-AMDX18FV-VVECREI"</v>
      </c>
      <c r="C736" s="3" t="str">
        <f>"MF-AMDX18FV-VVECREI"</f>
        <v>MF-AMDX18FV-VVECREI</v>
      </c>
      <c r="D736" s="3" t="str">
        <f t="shared" si="70"/>
        <v>T1-G4</v>
      </c>
      <c r="E736" s="6" t="str">
        <f t="shared" si="68"/>
        <v>Default Delivery Agent.</v>
      </c>
      <c r="F736" s="6" t="str">
        <f t="shared" si="71"/>
        <v>01. Hadfields</v>
      </c>
    </row>
    <row r="737" spans="1:6" x14ac:dyDescent="0.25">
      <c r="A737" t="s">
        <v>21</v>
      </c>
      <c r="B737" s="1" t="str">
        <f>"""Nav"",""Pentland LIVE"",""27"",""1"",""MF-AMDX2500FVVVESREI"""</f>
        <v>"Nav","Pentland LIVE","27","1","MF-AMDX2500FVVVESREI"</v>
      </c>
      <c r="C737" s="3" t="str">
        <f>"MF-AMDX2500FVVVESREI"</f>
        <v>MF-AMDX2500FVVVESREI</v>
      </c>
      <c r="D737" s="3" t="str">
        <f>"T1-G5"</f>
        <v>T1-G5</v>
      </c>
      <c r="E737" s="6" t="str">
        <f t="shared" si="68"/>
        <v>Default Delivery Agent.</v>
      </c>
      <c r="F737" s="6" t="str">
        <f t="shared" si="71"/>
        <v>01. Hadfields</v>
      </c>
    </row>
    <row r="738" spans="1:6" x14ac:dyDescent="0.25">
      <c r="A738" t="s">
        <v>21</v>
      </c>
      <c r="B738" s="1" t="str">
        <f>"""Nav"",""Pentland LIVE"",""27"",""1"",""MF-AMDX2500PF-FE-VVE"""</f>
        <v>"Nav","Pentland LIVE","27","1","MF-AMDX2500PF-FE-VVE"</v>
      </c>
      <c r="C738" s="3" t="str">
        <f>"MF-AMDX2500PF-FE-VVE"</f>
        <v>MF-AMDX2500PF-FE-VVE</v>
      </c>
      <c r="D738" s="3" t="str">
        <f>"T1-G5"</f>
        <v>T1-G5</v>
      </c>
      <c r="E738" s="6" t="str">
        <f t="shared" si="68"/>
        <v>Default Delivery Agent.</v>
      </c>
      <c r="F738" s="6" t="str">
        <f t="shared" si="71"/>
        <v>01. Hadfields</v>
      </c>
    </row>
    <row r="739" spans="1:6" x14ac:dyDescent="0.25">
      <c r="A739" t="s">
        <v>21</v>
      </c>
      <c r="B739" s="1" t="str">
        <f>"""Nav"",""Pentland LIVE"",""27"",""1"",""MF-AMDX25FV-VVECREI"""</f>
        <v>"Nav","Pentland LIVE","27","1","MF-AMDX25FV-VVECREI"</v>
      </c>
      <c r="C739" s="3" t="str">
        <f>"MF-AMDX25FV-VVECREI"</f>
        <v>MF-AMDX25FV-VVECREI</v>
      </c>
      <c r="D739" s="3" t="str">
        <f>"T1-G5"</f>
        <v>T1-G5</v>
      </c>
      <c r="E739" s="6" t="str">
        <f t="shared" si="68"/>
        <v>Default Delivery Agent.</v>
      </c>
      <c r="F739" s="6" t="str">
        <f t="shared" si="71"/>
        <v>01. Hadfields</v>
      </c>
    </row>
    <row r="740" spans="1:6" x14ac:dyDescent="0.25">
      <c r="A740" t="s">
        <v>21</v>
      </c>
      <c r="B740" s="1" t="str">
        <f>"""Nav"",""Pentland LIVE"",""27"",""1"",""MF-AMDX25FV-VVSSREI"""</f>
        <v>"Nav","Pentland LIVE","27","1","MF-AMDX25FV-VVSSREI"</v>
      </c>
      <c r="C740" s="3" t="str">
        <f>"MF-AMDX25FV-VVSSREI"</f>
        <v>MF-AMDX25FV-VVSSREI</v>
      </c>
      <c r="D740" s="3" t="str">
        <f>"T1-G5"</f>
        <v>T1-G5</v>
      </c>
      <c r="E740" s="6" t="str">
        <f t="shared" si="68"/>
        <v>Default Delivery Agent.</v>
      </c>
      <c r="F740" s="6" t="str">
        <f t="shared" si="71"/>
        <v>01. Hadfields</v>
      </c>
    </row>
    <row r="741" spans="1:6" x14ac:dyDescent="0.25">
      <c r="A741" t="s">
        <v>21</v>
      </c>
      <c r="B741" s="1" t="str">
        <f>"""Nav"",""Pentland LIVE"",""27"",""1"",""MF-AMDX3125FVVVESREI"""</f>
        <v>"Nav","Pentland LIVE","27","1","MF-AMDX3125FVVVESREI"</v>
      </c>
      <c r="C741" s="3" t="str">
        <f>"MF-AMDX3125FVVVESREI"</f>
        <v>MF-AMDX3125FVVVESREI</v>
      </c>
      <c r="D741" s="3" t="str">
        <f>"T1-G6"</f>
        <v>T1-G6</v>
      </c>
      <c r="E741" s="6" t="str">
        <f t="shared" si="68"/>
        <v>Default Delivery Agent.</v>
      </c>
      <c r="F741" s="6" t="str">
        <f t="shared" si="71"/>
        <v>01. Hadfields</v>
      </c>
    </row>
    <row r="742" spans="1:6" x14ac:dyDescent="0.25">
      <c r="A742" t="s">
        <v>21</v>
      </c>
      <c r="B742" s="1" t="str">
        <f>"""Nav"",""Pentland LIVE"",""27"",""1"",""MF-AMDX31FV-VVECREI"""</f>
        <v>"Nav","Pentland LIVE","27","1","MF-AMDX31FV-VVECREI"</v>
      </c>
      <c r="C742" s="3" t="str">
        <f>"MF-AMDX31FV-VVECREI"</f>
        <v>MF-AMDX31FV-VVECREI</v>
      </c>
      <c r="D742" s="3" t="str">
        <f>"T1-G6"</f>
        <v>T1-G6</v>
      </c>
      <c r="E742" s="6" t="str">
        <f t="shared" si="68"/>
        <v>Default Delivery Agent.</v>
      </c>
      <c r="F742" s="6" t="str">
        <f t="shared" si="71"/>
        <v>01. Hadfields</v>
      </c>
    </row>
    <row r="743" spans="1:6" x14ac:dyDescent="0.25">
      <c r="A743" t="s">
        <v>21</v>
      </c>
      <c r="B743" s="1" t="str">
        <f>"""Nav"",""Pentland LIVE"",""27"",""1"",""MF-AMDX3750FVVVECREI"""</f>
        <v>"Nav","Pentland LIVE","27","1","MF-AMDX3750FVVVECREI"</v>
      </c>
      <c r="C743" s="3" t="str">
        <f>"MF-AMDX3750FVVVECREI"</f>
        <v>MF-AMDX3750FVVVECREI</v>
      </c>
      <c r="D743" s="3" t="str">
        <f>"T1-G6"</f>
        <v>T1-G6</v>
      </c>
      <c r="E743" s="6" t="str">
        <f t="shared" si="68"/>
        <v>Default Delivery Agent.</v>
      </c>
      <c r="F743" s="6" t="str">
        <f t="shared" si="71"/>
        <v>01. Hadfields</v>
      </c>
    </row>
    <row r="744" spans="1:6" x14ac:dyDescent="0.25">
      <c r="A744" t="s">
        <v>21</v>
      </c>
      <c r="B744" s="1" t="str">
        <f>"""Nav"",""Pentland LIVE"",""27"",""1"",""MF-AMDX3750FVVVESREI"""</f>
        <v>"Nav","Pentland LIVE","27","1","MF-AMDX3750FVVVESREI"</v>
      </c>
      <c r="C744" s="3" t="str">
        <f>"MF-AMDX3750FVVVESREI"</f>
        <v>MF-AMDX3750FVVVESREI</v>
      </c>
      <c r="D744" s="3" t="str">
        <f>"T1-G6"</f>
        <v>T1-G6</v>
      </c>
      <c r="E744" s="6" t="str">
        <f t="shared" si="68"/>
        <v>Default Delivery Agent.</v>
      </c>
      <c r="F744" s="6" t="str">
        <f t="shared" si="71"/>
        <v>01. Hadfields</v>
      </c>
    </row>
    <row r="745" spans="1:6" x14ac:dyDescent="0.25">
      <c r="A745" t="s">
        <v>21</v>
      </c>
      <c r="B745" s="1" t="str">
        <f>"""Nav"",""Pentland LIVE"",""27"",""1"",""MF-AMDX90EXTFVVVESRE"""</f>
        <v>"Nav","Pentland LIVE","27","1","MF-AMDX90EXTFVVVESRE"</v>
      </c>
      <c r="C745" s="3" t="str">
        <f>"MF-AMDX90EXTFVVVESRE"</f>
        <v>MF-AMDX90EXTFVVVESRE</v>
      </c>
      <c r="D745" s="3" t="str">
        <f t="shared" ref="D745:D750" si="72">"T1-G3"</f>
        <v>T1-G3</v>
      </c>
      <c r="E745" s="6" t="str">
        <f t="shared" si="68"/>
        <v>Default Delivery Agent.</v>
      </c>
      <c r="F745" s="6" t="str">
        <f t="shared" si="71"/>
        <v>01. Hadfields</v>
      </c>
    </row>
    <row r="746" spans="1:6" x14ac:dyDescent="0.25">
      <c r="A746" t="s">
        <v>21</v>
      </c>
      <c r="B746" s="1" t="str">
        <f>"""Nav"",""Pentland LIVE"",""27"",""1"",""MF-AMDX90INTFVVVESRE"""</f>
        <v>"Nav","Pentland LIVE","27","1","MF-AMDX90INTFVVVESRE"</v>
      </c>
      <c r="C746" s="3" t="str">
        <f>"MF-AMDX90INTFVVVESRE"</f>
        <v>MF-AMDX90INTFVVVESRE</v>
      </c>
      <c r="D746" s="3" t="str">
        <f t="shared" si="72"/>
        <v>T1-G3</v>
      </c>
      <c r="E746" s="6" t="str">
        <f t="shared" si="68"/>
        <v>Default Delivery Agent.</v>
      </c>
      <c r="F746" s="6" t="str">
        <f t="shared" si="71"/>
        <v>01. Hadfields</v>
      </c>
    </row>
    <row r="747" spans="1:6" x14ac:dyDescent="0.25">
      <c r="A747" t="s">
        <v>21</v>
      </c>
      <c r="B747" s="1" t="str">
        <f>"""Nav"",""Pentland LIVE"",""27"",""1"",""MF-AMDX937FV-VVESREI"""</f>
        <v>"Nav","Pentland LIVE","27","1","MF-AMDX937FV-VVESREI"</v>
      </c>
      <c r="C747" s="3" t="str">
        <f>"MF-AMDX937FV-VVESREI"</f>
        <v>MF-AMDX937FV-VVESREI</v>
      </c>
      <c r="D747" s="3" t="str">
        <f t="shared" si="72"/>
        <v>T1-G3</v>
      </c>
      <c r="E747" s="6" t="str">
        <f t="shared" si="68"/>
        <v>Default Delivery Agent.</v>
      </c>
      <c r="F747" s="6" t="str">
        <f t="shared" si="71"/>
        <v>01. Hadfields</v>
      </c>
    </row>
    <row r="748" spans="1:6" x14ac:dyDescent="0.25">
      <c r="A748" t="s">
        <v>21</v>
      </c>
      <c r="B748" s="1" t="str">
        <f>"""Nav"",""Pentland LIVE"",""27"",""1"",""MF-AMDX937PAO-VVE"""</f>
        <v>"Nav","Pentland LIVE","27","1","MF-AMDX937PAO-VVE"</v>
      </c>
      <c r="C748" s="3" t="str">
        <f>"MF-AMDX937PAO-VVE"</f>
        <v>MF-AMDX937PAO-VVE</v>
      </c>
      <c r="D748" s="3" t="str">
        <f t="shared" si="72"/>
        <v>T1-G3</v>
      </c>
      <c r="E748" s="6" t="str">
        <f t="shared" si="68"/>
        <v>Default Delivery Agent.</v>
      </c>
      <c r="F748" s="6" t="str">
        <f t="shared" si="71"/>
        <v>01. Hadfields</v>
      </c>
    </row>
    <row r="749" spans="1:6" x14ac:dyDescent="0.25">
      <c r="A749" t="s">
        <v>21</v>
      </c>
      <c r="B749" s="1" t="str">
        <f>"""Nav"",""Pentland LIVE"",""27"",""1"",""MF-AMDX937PQ-VVE"""</f>
        <v>"Nav","Pentland LIVE","27","1","MF-AMDX937PQ-VVE"</v>
      </c>
      <c r="C749" s="3" t="str">
        <f>"MF-AMDX937PQ-VVE"</f>
        <v>MF-AMDX937PQ-VVE</v>
      </c>
      <c r="D749" s="3" t="str">
        <f t="shared" si="72"/>
        <v>T1-G3</v>
      </c>
      <c r="E749" s="6" t="str">
        <f t="shared" si="68"/>
        <v>Default Delivery Agent.</v>
      </c>
      <c r="F749" s="6" t="str">
        <f t="shared" si="71"/>
        <v>01. Hadfields</v>
      </c>
    </row>
    <row r="750" spans="1:6" x14ac:dyDescent="0.25">
      <c r="A750" t="s">
        <v>21</v>
      </c>
      <c r="B750" s="1" t="str">
        <f>"""Nav"",""Pentland LIVE"",""27"",""1"",""MF-AMDX9FV-VVECREI"""</f>
        <v>"Nav","Pentland LIVE","27","1","MF-AMDX9FV-VVECREI"</v>
      </c>
      <c r="C750" s="3" t="str">
        <f>"MF-AMDX9FV-VVECREI"</f>
        <v>MF-AMDX9FV-VVECREI</v>
      </c>
      <c r="D750" s="3" t="str">
        <f t="shared" si="72"/>
        <v>T1-G3</v>
      </c>
      <c r="E750" s="6" t="str">
        <f t="shared" si="68"/>
        <v>Default Delivery Agent.</v>
      </c>
      <c r="F750" s="6" t="str">
        <f t="shared" si="71"/>
        <v>01. Hadfields</v>
      </c>
    </row>
    <row r="751" spans="1:6" x14ac:dyDescent="0.25">
      <c r="A751" t="s">
        <v>21</v>
      </c>
      <c r="B751" s="1" t="str">
        <f>"""Nav"",""Pentland LIVE"",""27"",""1"",""MF-AMDX-TABLE625"""</f>
        <v>"Nav","Pentland LIVE","27","1","MF-AMDX-TABLE625"</v>
      </c>
      <c r="C751" s="3" t="str">
        <f>"MF-AMDX-TABLE625"</f>
        <v>MF-AMDX-TABLE625</v>
      </c>
      <c r="D751" s="3" t="str">
        <f>"T1-G1"</f>
        <v>T1-G1</v>
      </c>
      <c r="E751" s="6" t="str">
        <f t="shared" si="68"/>
        <v>Default Delivery Agent.</v>
      </c>
      <c r="F751" s="6" t="str">
        <f t="shared" si="71"/>
        <v>01. Hadfields</v>
      </c>
    </row>
    <row r="752" spans="1:6" x14ac:dyDescent="0.25">
      <c r="A752" t="s">
        <v>21</v>
      </c>
      <c r="B752" s="1" t="str">
        <f>"""Nav"",""Pentland LIVE"",""27"",""1"",""MF-AMDX-TABLE937"""</f>
        <v>"Nav","Pentland LIVE","27","1","MF-AMDX-TABLE937"</v>
      </c>
      <c r="C752" s="3" t="str">
        <f>"MF-AMDX-TABLE937"</f>
        <v>MF-AMDX-TABLE937</v>
      </c>
      <c r="D752" s="3" t="str">
        <f>"T1-G2"</f>
        <v>T1-G2</v>
      </c>
      <c r="E752" s="6" t="str">
        <f t="shared" si="68"/>
        <v>Default Delivery Agent.</v>
      </c>
      <c r="F752" s="6" t="str">
        <f t="shared" si="71"/>
        <v>01. Hadfields</v>
      </c>
    </row>
    <row r="753" spans="1:6" x14ac:dyDescent="0.25">
      <c r="A753" t="s">
        <v>21</v>
      </c>
      <c r="B753" s="1" t="str">
        <f>"""Nav"",""Pentland LIVE"",""27"",""1"",""MF-APOLO1330FV-LC"""</f>
        <v>"Nav","Pentland LIVE","27","1","MF-APOLO1330FV-LC"</v>
      </c>
      <c r="C753" s="3" t="str">
        <f>"MF-APOLO1330FV-LC"</f>
        <v>MF-APOLO1330FV-LC</v>
      </c>
      <c r="D753" s="3" t="str">
        <f>"T1-G4"</f>
        <v>T1-G4</v>
      </c>
      <c r="E753" s="6" t="str">
        <f t="shared" si="68"/>
        <v>Default Delivery Agent.</v>
      </c>
      <c r="F753" s="6" t="str">
        <f t="shared" si="71"/>
        <v>01. Hadfields</v>
      </c>
    </row>
    <row r="754" spans="1:6" x14ac:dyDescent="0.25">
      <c r="A754" t="s">
        <v>21</v>
      </c>
      <c r="B754" s="1" t="str">
        <f>"""Nav"",""Pentland LIVE"",""27"",""1"",""MF-APOLO1450FV-LC"""</f>
        <v>"Nav","Pentland LIVE","27","1","MF-APOLO1450FV-LC"</v>
      </c>
      <c r="C754" s="3" t="str">
        <f>"MF-APOLO1450FV-LC"</f>
        <v>MF-APOLO1450FV-LC</v>
      </c>
      <c r="D754" s="3" t="str">
        <f>"T1-G4"</f>
        <v>T1-G4</v>
      </c>
      <c r="E754" s="6" t="str">
        <f t="shared" si="68"/>
        <v>Default Delivery Agent.</v>
      </c>
      <c r="F754" s="6" t="str">
        <f t="shared" si="71"/>
        <v>01. Hadfields</v>
      </c>
    </row>
    <row r="755" spans="1:6" x14ac:dyDescent="0.25">
      <c r="A755" t="s">
        <v>21</v>
      </c>
      <c r="B755" s="1" t="str">
        <f>"""Nav"",""Pentland LIVE"",""27"",""1"",""MF-APOLO1875FV-LC"""</f>
        <v>"Nav","Pentland LIVE","27","1","MF-APOLO1875FV-LC"</v>
      </c>
      <c r="C755" s="3" t="str">
        <f>"MF-APOLO1875FV-LC"</f>
        <v>MF-APOLO1875FV-LC</v>
      </c>
      <c r="D755" s="3" t="str">
        <f>"T1-G4"</f>
        <v>T1-G4</v>
      </c>
      <c r="E755" s="6" t="str">
        <f t="shared" si="68"/>
        <v>Default Delivery Agent.</v>
      </c>
      <c r="F755" s="6" t="str">
        <f t="shared" si="71"/>
        <v>01. Hadfields</v>
      </c>
    </row>
    <row r="756" spans="1:6" x14ac:dyDescent="0.25">
      <c r="A756" t="s">
        <v>21</v>
      </c>
      <c r="B756" s="1" t="str">
        <f>"""Nav"",""Pentland LIVE"",""27"",""1"",""MF-APOLO625FV-LC"""</f>
        <v>"Nav","Pentland LIVE","27","1","MF-APOLO625FV-LC"</v>
      </c>
      <c r="C756" s="3" t="str">
        <f>"MF-APOLO625FV-LC"</f>
        <v>MF-APOLO625FV-LC</v>
      </c>
      <c r="D756" s="3" t="str">
        <f t="shared" ref="D756:D769" si="73">"T1-G3"</f>
        <v>T1-G3</v>
      </c>
      <c r="E756" s="6" t="str">
        <f t="shared" si="68"/>
        <v>Default Delivery Agent.</v>
      </c>
      <c r="F756" s="6" t="str">
        <f t="shared" si="71"/>
        <v>01. Hadfields</v>
      </c>
    </row>
    <row r="757" spans="1:6" x14ac:dyDescent="0.25">
      <c r="A757" t="s">
        <v>21</v>
      </c>
      <c r="B757" s="1" t="str">
        <f>"""Nav"",""Pentland LIVE"",""27"",""1"",""MF-APOLO886FV-LC"""</f>
        <v>"Nav","Pentland LIVE","27","1","MF-APOLO886FV-LC"</v>
      </c>
      <c r="C757" s="3" t="str">
        <f>"MF-APOLO886FV-LC"</f>
        <v>MF-APOLO886FV-LC</v>
      </c>
      <c r="D757" s="3" t="str">
        <f t="shared" si="73"/>
        <v>T1-G3</v>
      </c>
      <c r="E757" s="6" t="str">
        <f t="shared" si="68"/>
        <v>Default Delivery Agent.</v>
      </c>
      <c r="F757" s="6" t="str">
        <f t="shared" si="71"/>
        <v>01. Hadfields</v>
      </c>
    </row>
    <row r="758" spans="1:6" x14ac:dyDescent="0.25">
      <c r="A758" t="s">
        <v>21</v>
      </c>
      <c r="B758" s="1" t="str">
        <f>"""Nav"",""Pentland LIVE"",""27"",""1"",""MF-AT10FE-TVCR"""</f>
        <v>"Nav","Pentland LIVE","27","1","MF-AT10FE-TVCR"</v>
      </c>
      <c r="C758" s="3" t="str">
        <f>"MF-AT10FE-TVCR"</f>
        <v>MF-AT10FE-TVCR</v>
      </c>
      <c r="D758" s="3" t="str">
        <f t="shared" si="73"/>
        <v>T1-G3</v>
      </c>
      <c r="E758" s="6" t="str">
        <f t="shared" si="68"/>
        <v>Default Delivery Agent.</v>
      </c>
      <c r="F758" s="6" t="str">
        <f t="shared" si="71"/>
        <v>01. Hadfields</v>
      </c>
    </row>
    <row r="759" spans="1:6" x14ac:dyDescent="0.25">
      <c r="A759" t="s">
        <v>21</v>
      </c>
      <c r="B759" s="1" t="str">
        <f>"""Nav"",""Pentland LIVE"",""27"",""1"",""MF-AT10FE-TVPR"""</f>
        <v>"Nav","Pentland LIVE","27","1","MF-AT10FE-TVPR"</v>
      </c>
      <c r="C759" s="3" t="str">
        <f>"MF-AT10FE-TVPR"</f>
        <v>MF-AT10FE-TVPR</v>
      </c>
      <c r="D759" s="3" t="str">
        <f t="shared" si="73"/>
        <v>T1-G3</v>
      </c>
      <c r="E759" s="6" t="str">
        <f t="shared" si="68"/>
        <v>Default Delivery Agent.</v>
      </c>
      <c r="F759" s="6" t="str">
        <f t="shared" si="71"/>
        <v>01. Hadfields</v>
      </c>
    </row>
    <row r="760" spans="1:6" x14ac:dyDescent="0.25">
      <c r="A760" t="s">
        <v>21</v>
      </c>
      <c r="B760" s="1" t="str">
        <f>"""Nav"",""Pentland LIVE"",""27"",""1"",""MF-AT10FV-TVCR"""</f>
        <v>"Nav","Pentland LIVE","27","1","MF-AT10FV-TVCR"</v>
      </c>
      <c r="C760" s="3" t="str">
        <f>"MF-AT10FV-TVCR"</f>
        <v>MF-AT10FV-TVCR</v>
      </c>
      <c r="D760" s="3" t="str">
        <f t="shared" si="73"/>
        <v>T1-G3</v>
      </c>
      <c r="E760" s="6" t="str">
        <f t="shared" si="68"/>
        <v>Default Delivery Agent.</v>
      </c>
      <c r="F760" s="6" t="str">
        <f t="shared" si="71"/>
        <v>01. Hadfields</v>
      </c>
    </row>
    <row r="761" spans="1:6" x14ac:dyDescent="0.25">
      <c r="A761" t="s">
        <v>21</v>
      </c>
      <c r="B761" s="1" t="str">
        <f>"""Nav"",""Pentland LIVE"",""27"",""1"",""MF-AT10FV-TVPR"""</f>
        <v>"Nav","Pentland LIVE","27","1","MF-AT10FV-TVPR"</v>
      </c>
      <c r="C761" s="3" t="str">
        <f>"MF-AT10FV-TVPR"</f>
        <v>MF-AT10FV-TVPR</v>
      </c>
      <c r="D761" s="3" t="str">
        <f t="shared" si="73"/>
        <v>T1-G3</v>
      </c>
      <c r="E761" s="6" t="str">
        <f t="shared" si="68"/>
        <v>Default Delivery Agent.</v>
      </c>
      <c r="F761" s="6" t="str">
        <f t="shared" si="71"/>
        <v>01. Hadfields</v>
      </c>
    </row>
    <row r="762" spans="1:6" x14ac:dyDescent="0.25">
      <c r="A762" t="s">
        <v>21</v>
      </c>
      <c r="B762" s="1" t="str">
        <f>"""Nav"",""Pentland LIVE"",""27"",""1"",""MF-AT13FE-TVCR"""</f>
        <v>"Nav","Pentland LIVE","27","1","MF-AT13FE-TVCR"</v>
      </c>
      <c r="C762" s="3" t="str">
        <f>"MF-AT13FE-TVCR"</f>
        <v>MF-AT13FE-TVCR</v>
      </c>
      <c r="D762" s="3" t="str">
        <f t="shared" si="73"/>
        <v>T1-G3</v>
      </c>
      <c r="E762" s="6" t="str">
        <f t="shared" si="68"/>
        <v>Default Delivery Agent.</v>
      </c>
      <c r="F762" s="6" t="str">
        <f t="shared" si="71"/>
        <v>01. Hadfields</v>
      </c>
    </row>
    <row r="763" spans="1:6" x14ac:dyDescent="0.25">
      <c r="A763" t="s">
        <v>21</v>
      </c>
      <c r="B763" s="1" t="str">
        <f>"""Nav"",""Pentland LIVE"",""27"",""1"",""MF-AT13FE-TVPR"""</f>
        <v>"Nav","Pentland LIVE","27","1","MF-AT13FE-TVPR"</v>
      </c>
      <c r="C763" s="3" t="str">
        <f>"MF-AT13FE-TVPR"</f>
        <v>MF-AT13FE-TVPR</v>
      </c>
      <c r="D763" s="3" t="str">
        <f t="shared" si="73"/>
        <v>T1-G3</v>
      </c>
      <c r="E763" s="6" t="str">
        <f t="shared" si="68"/>
        <v>Default Delivery Agent.</v>
      </c>
      <c r="F763" s="6" t="str">
        <f t="shared" si="71"/>
        <v>01. Hadfields</v>
      </c>
    </row>
    <row r="764" spans="1:6" x14ac:dyDescent="0.25">
      <c r="A764" t="s">
        <v>21</v>
      </c>
      <c r="B764" s="1" t="str">
        <f>"""Nav"",""Pentland LIVE"",""27"",""1"",""MF-AT13FV-TVCR"""</f>
        <v>"Nav","Pentland LIVE","27","1","MF-AT13FV-TVCR"</v>
      </c>
      <c r="C764" s="3" t="str">
        <f>"MF-AT13FV-TVCR"</f>
        <v>MF-AT13FV-TVCR</v>
      </c>
      <c r="D764" s="3" t="str">
        <f t="shared" si="73"/>
        <v>T1-G3</v>
      </c>
      <c r="E764" s="6" t="str">
        <f t="shared" si="68"/>
        <v>Default Delivery Agent.</v>
      </c>
      <c r="F764" s="6" t="str">
        <f t="shared" si="71"/>
        <v>01. Hadfields</v>
      </c>
    </row>
    <row r="765" spans="1:6" x14ac:dyDescent="0.25">
      <c r="A765" t="s">
        <v>21</v>
      </c>
      <c r="B765" s="1" t="str">
        <f>"""Nav"",""Pentland LIVE"",""27"",""1"",""MF-AT13FV-TVPR"""</f>
        <v>"Nav","Pentland LIVE","27","1","MF-AT13FV-TVPR"</v>
      </c>
      <c r="C765" s="3" t="str">
        <f>"MF-AT13FV-TVPR"</f>
        <v>MF-AT13FV-TVPR</v>
      </c>
      <c r="D765" s="3" t="str">
        <f t="shared" si="73"/>
        <v>T1-G3</v>
      </c>
      <c r="E765" s="6" t="str">
        <f t="shared" si="68"/>
        <v>Default Delivery Agent.</v>
      </c>
      <c r="F765" s="6" t="str">
        <f t="shared" si="71"/>
        <v>01. Hadfields</v>
      </c>
    </row>
    <row r="766" spans="1:6" x14ac:dyDescent="0.25">
      <c r="A766" t="s">
        <v>21</v>
      </c>
      <c r="B766" s="1" t="str">
        <f>"""Nav"",""Pentland LIVE"",""27"",""1"",""MF-AT15FE-TVCR"""</f>
        <v>"Nav","Pentland LIVE","27","1","MF-AT15FE-TVCR"</v>
      </c>
      <c r="C766" s="3" t="str">
        <f>"MF-AT15FE-TVCR"</f>
        <v>MF-AT15FE-TVCR</v>
      </c>
      <c r="D766" s="3" t="str">
        <f t="shared" si="73"/>
        <v>T1-G3</v>
      </c>
      <c r="E766" s="6" t="str">
        <f t="shared" si="68"/>
        <v>Default Delivery Agent.</v>
      </c>
      <c r="F766" s="6" t="str">
        <f t="shared" si="71"/>
        <v>01. Hadfields</v>
      </c>
    </row>
    <row r="767" spans="1:6" x14ac:dyDescent="0.25">
      <c r="A767" t="s">
        <v>21</v>
      </c>
      <c r="B767" s="1" t="str">
        <f>"""Nav"",""Pentland LIVE"",""27"",""1"",""MF-AT15FE-TVPR"""</f>
        <v>"Nav","Pentland LIVE","27","1","MF-AT15FE-TVPR"</v>
      </c>
      <c r="C767" s="3" t="str">
        <f>"MF-AT15FE-TVPR"</f>
        <v>MF-AT15FE-TVPR</v>
      </c>
      <c r="D767" s="3" t="str">
        <f t="shared" si="73"/>
        <v>T1-G3</v>
      </c>
      <c r="E767" s="6" t="str">
        <f t="shared" si="68"/>
        <v>Default Delivery Agent.</v>
      </c>
      <c r="F767" s="6" t="str">
        <f t="shared" si="71"/>
        <v>01. Hadfields</v>
      </c>
    </row>
    <row r="768" spans="1:6" x14ac:dyDescent="0.25">
      <c r="A768" t="s">
        <v>21</v>
      </c>
      <c r="B768" s="1" t="str">
        <f>"""Nav"",""Pentland LIVE"",""27"",""1"",""MF-AT15FV-TVCR"""</f>
        <v>"Nav","Pentland LIVE","27","1","MF-AT15FV-TVCR"</v>
      </c>
      <c r="C768" s="3" t="str">
        <f>"MF-AT15FV-TVCR"</f>
        <v>MF-AT15FV-TVCR</v>
      </c>
      <c r="D768" s="3" t="str">
        <f t="shared" si="73"/>
        <v>T1-G3</v>
      </c>
      <c r="E768" s="6" t="str">
        <f t="shared" si="68"/>
        <v>Default Delivery Agent.</v>
      </c>
      <c r="F768" s="6" t="str">
        <f t="shared" si="71"/>
        <v>01. Hadfields</v>
      </c>
    </row>
    <row r="769" spans="1:6" x14ac:dyDescent="0.25">
      <c r="A769" t="s">
        <v>21</v>
      </c>
      <c r="B769" s="1" t="str">
        <f>"""Nav"",""Pentland LIVE"",""27"",""1"",""MF-AT15FV-TVPR"""</f>
        <v>"Nav","Pentland LIVE","27","1","MF-AT15FV-TVPR"</v>
      </c>
      <c r="C769" s="3" t="str">
        <f>"MF-AT15FV-TVPR"</f>
        <v>MF-AT15FV-TVPR</v>
      </c>
      <c r="D769" s="3" t="str">
        <f t="shared" si="73"/>
        <v>T1-G3</v>
      </c>
      <c r="E769" s="6" t="str">
        <f t="shared" si="68"/>
        <v>Default Delivery Agent.</v>
      </c>
      <c r="F769" s="6" t="str">
        <f t="shared" si="71"/>
        <v>01. Hadfields</v>
      </c>
    </row>
    <row r="770" spans="1:6" x14ac:dyDescent="0.25">
      <c r="A770" t="s">
        <v>21</v>
      </c>
      <c r="B770" s="1" t="str">
        <f>"""Nav"",""Pentland LIVE"",""27"",""1"",""MF-AT20FE-TVCR"""</f>
        <v>"Nav","Pentland LIVE","27","1","MF-AT20FE-TVCR"</v>
      </c>
      <c r="C770" s="3" t="str">
        <f>"MF-AT20FE-TVCR"</f>
        <v>MF-AT20FE-TVCR</v>
      </c>
      <c r="D770" s="3" t="str">
        <f>"T1-G4"</f>
        <v>T1-G4</v>
      </c>
      <c r="E770" s="6" t="str">
        <f t="shared" si="68"/>
        <v>Default Delivery Agent.</v>
      </c>
      <c r="F770" s="6" t="str">
        <f t="shared" si="71"/>
        <v>01. Hadfields</v>
      </c>
    </row>
    <row r="771" spans="1:6" x14ac:dyDescent="0.25">
      <c r="A771" t="s">
        <v>21</v>
      </c>
      <c r="B771" s="1" t="str">
        <f>"""Nav"",""Pentland LIVE"",""27"",""1"",""MF-AT20FE-TVPR"""</f>
        <v>"Nav","Pentland LIVE","27","1","MF-AT20FE-TVPR"</v>
      </c>
      <c r="C771" s="3" t="str">
        <f>"MF-AT20FE-TVPR"</f>
        <v>MF-AT20FE-TVPR</v>
      </c>
      <c r="D771" s="3" t="str">
        <f>"T1-G4"</f>
        <v>T1-G4</v>
      </c>
      <c r="E771" s="6" t="str">
        <f t="shared" si="68"/>
        <v>Default Delivery Agent.</v>
      </c>
      <c r="F771" s="6" t="str">
        <f t="shared" si="71"/>
        <v>01. Hadfields</v>
      </c>
    </row>
    <row r="772" spans="1:6" x14ac:dyDescent="0.25">
      <c r="A772" t="s">
        <v>21</v>
      </c>
      <c r="B772" s="1" t="str">
        <f>"""Nav"",""Pentland LIVE"",""27"",""1"",""MF-AT20FV-TVCR"""</f>
        <v>"Nav","Pentland LIVE","27","1","MF-AT20FV-TVCR"</v>
      </c>
      <c r="C772" s="3" t="str">
        <f>"MF-AT20FV-TVCR"</f>
        <v>MF-AT20FV-TVCR</v>
      </c>
      <c r="D772" s="3" t="str">
        <f>"T1-G4"</f>
        <v>T1-G4</v>
      </c>
      <c r="E772" s="6" t="str">
        <f t="shared" si="68"/>
        <v>Default Delivery Agent.</v>
      </c>
      <c r="F772" s="6" t="str">
        <f t="shared" si="71"/>
        <v>01. Hadfields</v>
      </c>
    </row>
    <row r="773" spans="1:6" x14ac:dyDescent="0.25">
      <c r="A773" t="s">
        <v>21</v>
      </c>
      <c r="B773" s="1" t="str">
        <f>"""Nav"",""Pentland LIVE"",""27"",""1"",""MF-AT20FV-TVPR"""</f>
        <v>"Nav","Pentland LIVE","27","1","MF-AT20FV-TVPR"</v>
      </c>
      <c r="C773" s="3" t="str">
        <f>"MF-AT20FV-TVPR"</f>
        <v>MF-AT20FV-TVPR</v>
      </c>
      <c r="D773" s="3" t="str">
        <f>"T1-G4"</f>
        <v>T1-G4</v>
      </c>
      <c r="E773" s="6" t="str">
        <f t="shared" si="68"/>
        <v>Default Delivery Agent.</v>
      </c>
      <c r="F773" s="6" t="str">
        <f t="shared" si="71"/>
        <v>01. Hadfields</v>
      </c>
    </row>
    <row r="774" spans="1:6" x14ac:dyDescent="0.25">
      <c r="A774" t="s">
        <v>21</v>
      </c>
      <c r="B774" s="1" t="str">
        <f>"""Nav"",""Pentland LIVE"",""27"",""1"",""MF-AT25FE-TVCR"""</f>
        <v>"Nav","Pentland LIVE","27","1","MF-AT25FE-TVCR"</v>
      </c>
      <c r="C774" s="3" t="str">
        <f>"MF-AT25FE-TVCR"</f>
        <v>MF-AT25FE-TVCR</v>
      </c>
      <c r="D774" s="3" t="str">
        <f>"T1-G5"</f>
        <v>T1-G5</v>
      </c>
      <c r="E774" s="6" t="str">
        <f t="shared" si="68"/>
        <v>Default Delivery Agent.</v>
      </c>
      <c r="F774" s="6" t="str">
        <f t="shared" si="71"/>
        <v>01. Hadfields</v>
      </c>
    </row>
    <row r="775" spans="1:6" x14ac:dyDescent="0.25">
      <c r="A775" t="s">
        <v>21</v>
      </c>
      <c r="B775" s="1" t="str">
        <f>"""Nav"",""Pentland LIVE"",""27"",""1"",""MF-AT25FE-TVPR"""</f>
        <v>"Nav","Pentland LIVE","27","1","MF-AT25FE-TVPR"</v>
      </c>
      <c r="C775" s="3" t="str">
        <f>"MF-AT25FE-TVPR"</f>
        <v>MF-AT25FE-TVPR</v>
      </c>
      <c r="D775" s="3" t="str">
        <f>"T1-G5"</f>
        <v>T1-G5</v>
      </c>
      <c r="E775" s="6" t="str">
        <f t="shared" si="68"/>
        <v>Default Delivery Agent.</v>
      </c>
      <c r="F775" s="6" t="str">
        <f t="shared" si="71"/>
        <v>01. Hadfields</v>
      </c>
    </row>
    <row r="776" spans="1:6" x14ac:dyDescent="0.25">
      <c r="A776" t="s">
        <v>21</v>
      </c>
      <c r="B776" s="1" t="str">
        <f>"""Nav"",""Pentland LIVE"",""27"",""1"",""MF-AT25FV-TVCR"""</f>
        <v>"Nav","Pentland LIVE","27","1","MF-AT25FV-TVCR"</v>
      </c>
      <c r="C776" s="3" t="str">
        <f>"MF-AT25FV-TVCR"</f>
        <v>MF-AT25FV-TVCR</v>
      </c>
      <c r="D776" s="3" t="str">
        <f>"T1-G5"</f>
        <v>T1-G5</v>
      </c>
      <c r="E776" s="6" t="str">
        <f t="shared" si="68"/>
        <v>Default Delivery Agent.</v>
      </c>
      <c r="F776" s="6" t="str">
        <f t="shared" si="71"/>
        <v>01. Hadfields</v>
      </c>
    </row>
    <row r="777" spans="1:6" x14ac:dyDescent="0.25">
      <c r="A777" t="s">
        <v>21</v>
      </c>
      <c r="B777" s="1" t="str">
        <f>"""Nav"",""Pentland LIVE"",""27"",""1"",""MF-AT25FV-TVPR"""</f>
        <v>"Nav","Pentland LIVE","27","1","MF-AT25FV-TVPR"</v>
      </c>
      <c r="C777" s="3" t="str">
        <f>"MF-AT25FV-TVPR"</f>
        <v>MF-AT25FV-TVPR</v>
      </c>
      <c r="D777" s="3" t="str">
        <f>"T1-G5"</f>
        <v>T1-G5</v>
      </c>
      <c r="E777" s="6" t="str">
        <f t="shared" si="68"/>
        <v>Default Delivery Agent.</v>
      </c>
      <c r="F777" s="6" t="str">
        <f t="shared" si="71"/>
        <v>01. Hadfields</v>
      </c>
    </row>
    <row r="778" spans="1:6" x14ac:dyDescent="0.25">
      <c r="A778" t="s">
        <v>21</v>
      </c>
      <c r="B778" s="1" t="str">
        <f>"""Nav"",""Pentland LIVE"",""27"",""1"",""MF-BA12FV-BT"""</f>
        <v>"Nav","Pentland LIVE","27","1","MF-BA12FV-BT"</v>
      </c>
      <c r="C778" s="3" t="str">
        <f>"MF-BA12FV-BT"</f>
        <v>MF-BA12FV-BT</v>
      </c>
      <c r="D778" s="3" t="str">
        <f t="shared" ref="D778:D785" si="74">"T1-G4"</f>
        <v>T1-G4</v>
      </c>
      <c r="E778" s="6" t="str">
        <f t="shared" ref="E778:E841" si="75">"Default Delivery Agent."</f>
        <v>Default Delivery Agent.</v>
      </c>
      <c r="F778" s="6" t="str">
        <f t="shared" si="71"/>
        <v>01. Hadfields</v>
      </c>
    </row>
    <row r="779" spans="1:6" x14ac:dyDescent="0.25">
      <c r="A779" t="s">
        <v>21</v>
      </c>
      <c r="B779" s="1" t="str">
        <f>"""Nav"",""Pentland LIVE"",""27"",""1"",""MF-BA12FV-NT"""</f>
        <v>"Nav","Pentland LIVE","27","1","MF-BA12FV-NT"</v>
      </c>
      <c r="C779" s="3" t="str">
        <f>"MF-BA12FV-NT"</f>
        <v>MF-BA12FV-NT</v>
      </c>
      <c r="D779" s="3" t="str">
        <f t="shared" si="74"/>
        <v>T1-G4</v>
      </c>
      <c r="E779" s="6" t="str">
        <f t="shared" si="75"/>
        <v>Default Delivery Agent.</v>
      </c>
      <c r="F779" s="6" t="str">
        <f t="shared" si="71"/>
        <v>01. Hadfields</v>
      </c>
    </row>
    <row r="780" spans="1:6" x14ac:dyDescent="0.25">
      <c r="A780" t="s">
        <v>21</v>
      </c>
      <c r="B780" s="1" t="str">
        <f>"""Nav"",""Pentland LIVE"",""27"",""1"",""MF-BA14FV-BT"""</f>
        <v>"Nav","Pentland LIVE","27","1","MF-BA14FV-BT"</v>
      </c>
      <c r="C780" s="3" t="str">
        <f>"MF-BA14FV-BT"</f>
        <v>MF-BA14FV-BT</v>
      </c>
      <c r="D780" s="3" t="str">
        <f t="shared" si="74"/>
        <v>T1-G4</v>
      </c>
      <c r="E780" s="6" t="str">
        <f t="shared" si="75"/>
        <v>Default Delivery Agent.</v>
      </c>
      <c r="F780" s="6" t="str">
        <f t="shared" si="71"/>
        <v>01. Hadfields</v>
      </c>
    </row>
    <row r="781" spans="1:6" x14ac:dyDescent="0.25">
      <c r="A781" t="s">
        <v>21</v>
      </c>
      <c r="B781" s="1" t="str">
        <f>"""Nav"",""Pentland LIVE"",""27"",""1"",""MF-BA14FV-NT"""</f>
        <v>"Nav","Pentland LIVE","27","1","MF-BA14FV-NT"</v>
      </c>
      <c r="C781" s="3" t="str">
        <f>"MF-BA14FV-NT"</f>
        <v>MF-BA14FV-NT</v>
      </c>
      <c r="D781" s="3" t="str">
        <f t="shared" si="74"/>
        <v>T1-G4</v>
      </c>
      <c r="E781" s="6" t="str">
        <f t="shared" si="75"/>
        <v>Default Delivery Agent.</v>
      </c>
      <c r="F781" s="6" t="str">
        <f t="shared" si="71"/>
        <v>01. Hadfields</v>
      </c>
    </row>
    <row r="782" spans="1:6" x14ac:dyDescent="0.25">
      <c r="A782" t="s">
        <v>21</v>
      </c>
      <c r="B782" s="1" t="str">
        <f>"""Nav"",""Pentland LIVE"",""27"",""1"",""MF-BA18FV-BT"""</f>
        <v>"Nav","Pentland LIVE","27","1","MF-BA18FV-BT"</v>
      </c>
      <c r="C782" s="3" t="str">
        <f>"MF-BA18FV-BT"</f>
        <v>MF-BA18FV-BT</v>
      </c>
      <c r="D782" s="3" t="str">
        <f t="shared" si="74"/>
        <v>T1-G4</v>
      </c>
      <c r="E782" s="6" t="str">
        <f t="shared" si="75"/>
        <v>Default Delivery Agent.</v>
      </c>
      <c r="F782" s="6" t="str">
        <f t="shared" si="71"/>
        <v>01. Hadfields</v>
      </c>
    </row>
    <row r="783" spans="1:6" x14ac:dyDescent="0.25">
      <c r="A783" t="s">
        <v>21</v>
      </c>
      <c r="B783" s="1" t="str">
        <f>"""Nav"",""Pentland LIVE"",""27"",""1"",""MF-BA18FV-NT"""</f>
        <v>"Nav","Pentland LIVE","27","1","MF-BA18FV-NT"</v>
      </c>
      <c r="C783" s="3" t="str">
        <f>"MF-BA18FV-NT"</f>
        <v>MF-BA18FV-NT</v>
      </c>
      <c r="D783" s="3" t="str">
        <f t="shared" si="74"/>
        <v>T1-G4</v>
      </c>
      <c r="E783" s="6" t="str">
        <f t="shared" si="75"/>
        <v>Default Delivery Agent.</v>
      </c>
      <c r="F783" s="6" t="str">
        <f t="shared" si="71"/>
        <v>01. Hadfields</v>
      </c>
    </row>
    <row r="784" spans="1:6" x14ac:dyDescent="0.25">
      <c r="A784" t="s">
        <v>21</v>
      </c>
      <c r="B784" s="1" t="str">
        <f>"""Nav"",""Pentland LIVE"",""27"",""1"",""MF-BA18PSFV-NT"""</f>
        <v>"Nav","Pentland LIVE","27","1","MF-BA18PSFV-NT"</v>
      </c>
      <c r="C784" s="3" t="str">
        <f>"MF-BA18PSFV-NT"</f>
        <v>MF-BA18PSFV-NT</v>
      </c>
      <c r="D784" s="3" t="str">
        <f t="shared" si="74"/>
        <v>T1-G4</v>
      </c>
      <c r="E784" s="6" t="str">
        <f t="shared" si="75"/>
        <v>Default Delivery Agent.</v>
      </c>
      <c r="F784" s="6" t="str">
        <f t="shared" si="71"/>
        <v>01. Hadfields</v>
      </c>
    </row>
    <row r="785" spans="1:6" x14ac:dyDescent="0.25">
      <c r="A785" t="s">
        <v>21</v>
      </c>
      <c r="B785" s="1" t="str">
        <f>"""Nav"",""Pentland LIVE"",""27"",""1"",""MF-BA18WHFV-BT"""</f>
        <v>"Nav","Pentland LIVE","27","1","MF-BA18WHFV-BT"</v>
      </c>
      <c r="C785" s="3" t="str">
        <f>"MF-BA18WHFV-BT"</f>
        <v>MF-BA18WHFV-BT</v>
      </c>
      <c r="D785" s="3" t="str">
        <f t="shared" si="74"/>
        <v>T1-G4</v>
      </c>
      <c r="E785" s="6" t="str">
        <f t="shared" si="75"/>
        <v>Default Delivery Agent.</v>
      </c>
      <c r="F785" s="6" t="str">
        <f t="shared" si="71"/>
        <v>01. Hadfields</v>
      </c>
    </row>
    <row r="786" spans="1:6" x14ac:dyDescent="0.25">
      <c r="A786" t="s">
        <v>21</v>
      </c>
      <c r="B786" s="1" t="str">
        <f>"""Nav"",""Pentland LIVE"",""27"",""1"",""MF-BA2500FV-NT"""</f>
        <v>"Nav","Pentland LIVE","27","1","MF-BA2500FV-NT"</v>
      </c>
      <c r="C786" s="3" t="str">
        <f>"MF-BA2500FV-NT"</f>
        <v>MF-BA2500FV-NT</v>
      </c>
      <c r="D786" s="3" t="str">
        <f>"T1-G6"</f>
        <v>T1-G6</v>
      </c>
      <c r="E786" s="6" t="str">
        <f t="shared" si="75"/>
        <v>Default Delivery Agent.</v>
      </c>
      <c r="F786" s="6" t="str">
        <f t="shared" si="71"/>
        <v>01. Hadfields</v>
      </c>
    </row>
    <row r="787" spans="1:6" x14ac:dyDescent="0.25">
      <c r="A787" t="s">
        <v>21</v>
      </c>
      <c r="B787" s="1" t="str">
        <f>"""Nav"",""Pentland LIVE"",""27"",""1"",""MF-BOLERO1200"""</f>
        <v>"Nav","Pentland LIVE","27","1","MF-BOLERO1200"</v>
      </c>
      <c r="C787" s="3" t="str">
        <f>"MF-BOLERO1200"</f>
        <v>MF-BOLERO1200</v>
      </c>
      <c r="D787" s="3" t="str">
        <f>"T1-G3"</f>
        <v>T1-G3</v>
      </c>
      <c r="E787" s="6" t="str">
        <f t="shared" si="75"/>
        <v>Default Delivery Agent.</v>
      </c>
      <c r="F787" s="6" t="str">
        <f t="shared" si="71"/>
        <v>01. Hadfields</v>
      </c>
    </row>
    <row r="788" spans="1:6" x14ac:dyDescent="0.25">
      <c r="A788" t="s">
        <v>21</v>
      </c>
      <c r="B788" s="1" t="str">
        <f>"""Nav"",""Pentland LIVE"",""27"",""1"",""MF-BOLERO800"""</f>
        <v>"Nav","Pentland LIVE","27","1","MF-BOLERO800"</v>
      </c>
      <c r="C788" s="3" t="str">
        <f>"MF-BOLERO800"</f>
        <v>MF-BOLERO800</v>
      </c>
      <c r="D788" s="3" t="str">
        <f>"T1-G3"</f>
        <v>T1-G3</v>
      </c>
      <c r="E788" s="6" t="str">
        <f t="shared" si="75"/>
        <v>Default Delivery Agent.</v>
      </c>
      <c r="F788" s="6" t="str">
        <f t="shared" si="71"/>
        <v>01. Hadfields</v>
      </c>
    </row>
    <row r="789" spans="1:6" x14ac:dyDescent="0.25">
      <c r="A789" t="s">
        <v>21</v>
      </c>
      <c r="B789" s="1" t="str">
        <f>"""Nav"",""Pentland LIVE"",""27"",""1"",""MF-BOLERO-FAN"""</f>
        <v>"Nav","Pentland LIVE","27","1","MF-BOLERO-FAN"</v>
      </c>
      <c r="C789" s="3" t="str">
        <f>"MF-BOLERO-FAN"</f>
        <v>MF-BOLERO-FAN</v>
      </c>
      <c r="D789" s="3" t="str">
        <f>"T1-G2"</f>
        <v>T1-G2</v>
      </c>
      <c r="E789" s="6" t="str">
        <f t="shared" si="75"/>
        <v>Default Delivery Agent.</v>
      </c>
      <c r="F789" s="6" t="str">
        <f t="shared" si="71"/>
        <v>01. Hadfields</v>
      </c>
    </row>
    <row r="790" spans="1:6" x14ac:dyDescent="0.25">
      <c r="A790" t="s">
        <v>21</v>
      </c>
      <c r="B790" s="1" t="str">
        <f>"""Nav"",""Pentland LIVE"",""27"",""1"",""MF-CHOPIN1000BREADVV"""</f>
        <v>"Nav","Pentland LIVE","27","1","MF-CHOPIN1000BREADVV"</v>
      </c>
      <c r="C790" s="3" t="str">
        <f>"MF-CHOPIN1000BREADVV"</f>
        <v>MF-CHOPIN1000BREADVV</v>
      </c>
      <c r="D790" s="3" t="str">
        <f t="shared" ref="D790:D801" si="76">"T1-G3"</f>
        <v>T1-G3</v>
      </c>
      <c r="E790" s="6" t="str">
        <f t="shared" si="75"/>
        <v>Default Delivery Agent.</v>
      </c>
      <c r="F790" s="6" t="str">
        <f t="shared" si="71"/>
        <v>01. Hadfields</v>
      </c>
    </row>
    <row r="791" spans="1:6" x14ac:dyDescent="0.25">
      <c r="A791" t="s">
        <v>21</v>
      </c>
      <c r="B791" s="1" t="str">
        <f>"""Nav"",""Pentland LIVE"",""27"",""1"",""MF-CHOPIN1000CHOCFV"""</f>
        <v>"Nav","Pentland LIVE","27","1","MF-CHOPIN1000CHOCFV"</v>
      </c>
      <c r="C791" s="3" t="str">
        <f>"MF-CHOPIN1000CHOCFV"</f>
        <v>MF-CHOPIN1000CHOCFV</v>
      </c>
      <c r="D791" s="3" t="str">
        <f t="shared" si="76"/>
        <v>T1-G3</v>
      </c>
      <c r="E791" s="6" t="str">
        <f t="shared" si="75"/>
        <v>Default Delivery Agent.</v>
      </c>
      <c r="F791" s="6" t="str">
        <f t="shared" si="71"/>
        <v>01. Hadfields</v>
      </c>
    </row>
    <row r="792" spans="1:6" x14ac:dyDescent="0.25">
      <c r="A792" t="s">
        <v>21</v>
      </c>
      <c r="B792" s="1" t="str">
        <f>"""Nav"",""Pentland LIVE"",""27"",""1"",""MF-CHOPIN1000FV-OPEN"""</f>
        <v>"Nav","Pentland LIVE","27","1","MF-CHOPIN1000FV-OPEN"</v>
      </c>
      <c r="C792" s="3" t="str">
        <f>"MF-CHOPIN1000FV-OPEN"</f>
        <v>MF-CHOPIN1000FV-OPEN</v>
      </c>
      <c r="D792" s="3" t="str">
        <f t="shared" si="76"/>
        <v>T1-G3</v>
      </c>
      <c r="E792" s="6" t="str">
        <f t="shared" si="75"/>
        <v>Default Delivery Agent.</v>
      </c>
      <c r="F792" s="6" t="str">
        <f t="shared" si="71"/>
        <v>01. Hadfields</v>
      </c>
    </row>
    <row r="793" spans="1:6" x14ac:dyDescent="0.25">
      <c r="A793" t="s">
        <v>21</v>
      </c>
      <c r="B793" s="1" t="str">
        <f>"""Nav"",""Pentland LIVE"",""27"",""1"",""MF-CHOPIN1000FV-VVR"""</f>
        <v>"Nav","Pentland LIVE","27","1","MF-CHOPIN1000FV-VVR"</v>
      </c>
      <c r="C793" s="3" t="str">
        <f>"MF-CHOPIN1000FV-VVR"</f>
        <v>MF-CHOPIN1000FV-VVR</v>
      </c>
      <c r="D793" s="3" t="str">
        <f t="shared" si="76"/>
        <v>T1-G3</v>
      </c>
      <c r="E793" s="6" t="str">
        <f t="shared" si="75"/>
        <v>Default Delivery Agent.</v>
      </c>
      <c r="F793" s="6" t="str">
        <f t="shared" si="71"/>
        <v>01. Hadfields</v>
      </c>
    </row>
    <row r="794" spans="1:6" x14ac:dyDescent="0.25">
      <c r="A794" t="s">
        <v>21</v>
      </c>
      <c r="B794" s="1" t="str">
        <f>"""Nav"",""Pentland LIVE"",""27"",""1"",""MF-CHOPIN1000N-VVR"""</f>
        <v>"Nav","Pentland LIVE","27","1","MF-CHOPIN1000N-VVR"</v>
      </c>
      <c r="C794" s="3" t="str">
        <f>"MF-CHOPIN1000N-VVR"</f>
        <v>MF-CHOPIN1000N-VVR</v>
      </c>
      <c r="D794" s="3" t="str">
        <f t="shared" si="76"/>
        <v>T1-G3</v>
      </c>
      <c r="E794" s="6" t="str">
        <f t="shared" si="75"/>
        <v>Default Delivery Agent.</v>
      </c>
      <c r="F794" s="6" t="str">
        <f t="shared" si="71"/>
        <v>01. Hadfields</v>
      </c>
    </row>
    <row r="795" spans="1:6" x14ac:dyDescent="0.25">
      <c r="A795" t="s">
        <v>21</v>
      </c>
      <c r="B795" s="1" t="str">
        <f>"""Nav"",""Pentland LIVE"",""27"",""1"",""MF-CHOPIN1000Q-VVR"""</f>
        <v>"Nav","Pentland LIVE","27","1","MF-CHOPIN1000Q-VVR"</v>
      </c>
      <c r="C795" s="3" t="str">
        <f>"MF-CHOPIN1000Q-VVR"</f>
        <v>MF-CHOPIN1000Q-VVR</v>
      </c>
      <c r="D795" s="3" t="str">
        <f t="shared" si="76"/>
        <v>T1-G3</v>
      </c>
      <c r="E795" s="6" t="str">
        <f t="shared" si="75"/>
        <v>Default Delivery Agent.</v>
      </c>
      <c r="F795" s="6" t="str">
        <f t="shared" ref="F795:F858" si="77">"01. Hadfields"</f>
        <v>01. Hadfields</v>
      </c>
    </row>
    <row r="796" spans="1:6" x14ac:dyDescent="0.25">
      <c r="A796" t="s">
        <v>21</v>
      </c>
      <c r="B796" s="1" t="str">
        <f>"""Nav"",""Pentland LIVE"",""27"",""1"",""MF-CHOPIN1250BREADVV"""</f>
        <v>"Nav","Pentland LIVE","27","1","MF-CHOPIN1250BREADVV"</v>
      </c>
      <c r="C796" s="3" t="str">
        <f>"MF-CHOPIN1250BREADVV"</f>
        <v>MF-CHOPIN1250BREADVV</v>
      </c>
      <c r="D796" s="3" t="str">
        <f t="shared" si="76"/>
        <v>T1-G3</v>
      </c>
      <c r="E796" s="6" t="str">
        <f t="shared" si="75"/>
        <v>Default Delivery Agent.</v>
      </c>
      <c r="F796" s="6" t="str">
        <f t="shared" si="77"/>
        <v>01. Hadfields</v>
      </c>
    </row>
    <row r="797" spans="1:6" x14ac:dyDescent="0.25">
      <c r="A797" t="s">
        <v>21</v>
      </c>
      <c r="B797" s="1" t="str">
        <f>"""Nav"",""Pentland LIVE"",""27"",""1"",""MF-CHOPIN1250FV-CHOC"""</f>
        <v>"Nav","Pentland LIVE","27","1","MF-CHOPIN1250FV-CHOC"</v>
      </c>
      <c r="C797" s="3" t="str">
        <f>"MF-CHOPIN1250FV-CHOC"</f>
        <v>MF-CHOPIN1250FV-CHOC</v>
      </c>
      <c r="D797" s="3" t="str">
        <f t="shared" si="76"/>
        <v>T1-G3</v>
      </c>
      <c r="E797" s="6" t="str">
        <f t="shared" si="75"/>
        <v>Default Delivery Agent.</v>
      </c>
      <c r="F797" s="6" t="str">
        <f t="shared" si="77"/>
        <v>01. Hadfields</v>
      </c>
    </row>
    <row r="798" spans="1:6" x14ac:dyDescent="0.25">
      <c r="A798" t="s">
        <v>21</v>
      </c>
      <c r="B798" s="1" t="str">
        <f>"""Nav"",""Pentland LIVE"",""27"",""1"",""MF-CHOPIN1250FV-VVR"""</f>
        <v>"Nav","Pentland LIVE","27","1","MF-CHOPIN1250FV-VVR"</v>
      </c>
      <c r="C798" s="3" t="str">
        <f>"MF-CHOPIN1250FV-VVR"</f>
        <v>MF-CHOPIN1250FV-VVR</v>
      </c>
      <c r="D798" s="3" t="str">
        <f t="shared" si="76"/>
        <v>T1-G3</v>
      </c>
      <c r="E798" s="6" t="str">
        <f t="shared" si="75"/>
        <v>Default Delivery Agent.</v>
      </c>
      <c r="F798" s="6" t="str">
        <f t="shared" si="77"/>
        <v>01. Hadfields</v>
      </c>
    </row>
    <row r="799" spans="1:6" x14ac:dyDescent="0.25">
      <c r="A799" t="s">
        <v>21</v>
      </c>
      <c r="B799" s="1" t="str">
        <f>"""Nav"",""Pentland LIVE"",""27"",""1"",""MF-CHOPIN1250N-VVR"""</f>
        <v>"Nav","Pentland LIVE","27","1","MF-CHOPIN1250N-VVR"</v>
      </c>
      <c r="C799" s="3" t="str">
        <f>"MF-CHOPIN1250N-VVR"</f>
        <v>MF-CHOPIN1250N-VVR</v>
      </c>
      <c r="D799" s="3" t="str">
        <f t="shared" si="76"/>
        <v>T1-G3</v>
      </c>
      <c r="E799" s="6" t="str">
        <f t="shared" si="75"/>
        <v>Default Delivery Agent.</v>
      </c>
      <c r="F799" s="6" t="str">
        <f t="shared" si="77"/>
        <v>01. Hadfields</v>
      </c>
    </row>
    <row r="800" spans="1:6" x14ac:dyDescent="0.25">
      <c r="A800" t="s">
        <v>21</v>
      </c>
      <c r="B800" s="1" t="str">
        <f>"""Nav"",""Pentland LIVE"",""27"",""1"",""MF-CHOPIN1250OPEN-FV"""</f>
        <v>"Nav","Pentland LIVE","27","1","MF-CHOPIN1250OPEN-FV"</v>
      </c>
      <c r="C800" s="3" t="str">
        <f>"MF-CHOPIN1250OPEN-FV"</f>
        <v>MF-CHOPIN1250OPEN-FV</v>
      </c>
      <c r="D800" s="3" t="str">
        <f t="shared" si="76"/>
        <v>T1-G3</v>
      </c>
      <c r="E800" s="6" t="str">
        <f t="shared" si="75"/>
        <v>Default Delivery Agent.</v>
      </c>
      <c r="F800" s="6" t="str">
        <f t="shared" si="77"/>
        <v>01. Hadfields</v>
      </c>
    </row>
    <row r="801" spans="1:6" x14ac:dyDescent="0.25">
      <c r="A801" t="s">
        <v>21</v>
      </c>
      <c r="B801" s="1" t="str">
        <f>"""Nav"",""Pentland LIVE"",""27"",""1"",""MF-CHOPIN1250Q-VVR"""</f>
        <v>"Nav","Pentland LIVE","27","1","MF-CHOPIN1250Q-VVR"</v>
      </c>
      <c r="C801" s="3" t="str">
        <f>"MF-CHOPIN1250Q-VVR"</f>
        <v>MF-CHOPIN1250Q-VVR</v>
      </c>
      <c r="D801" s="3" t="str">
        <f t="shared" si="76"/>
        <v>T1-G3</v>
      </c>
      <c r="E801" s="6" t="str">
        <f t="shared" si="75"/>
        <v>Default Delivery Agent.</v>
      </c>
      <c r="F801" s="6" t="str">
        <f t="shared" si="77"/>
        <v>01. Hadfields</v>
      </c>
    </row>
    <row r="802" spans="1:6" x14ac:dyDescent="0.25">
      <c r="A802" t="s">
        <v>21</v>
      </c>
      <c r="B802" s="1" t="str">
        <f>"""Nav"",""Pentland LIVE"",""27"",""1"",""MF-CHOPIN1500BREADVV"""</f>
        <v>"Nav","Pentland LIVE","27","1","MF-CHOPIN1500BREADVV"</v>
      </c>
      <c r="C802" s="3" t="str">
        <f>"MF-CHOPIN1500BREADVV"</f>
        <v>MF-CHOPIN1500BREADVV</v>
      </c>
      <c r="D802" s="3" t="str">
        <f>"T1-G4"</f>
        <v>T1-G4</v>
      </c>
      <c r="E802" s="6" t="str">
        <f t="shared" si="75"/>
        <v>Default Delivery Agent.</v>
      </c>
      <c r="F802" s="6" t="str">
        <f t="shared" si="77"/>
        <v>01. Hadfields</v>
      </c>
    </row>
    <row r="803" spans="1:6" x14ac:dyDescent="0.25">
      <c r="A803" t="s">
        <v>21</v>
      </c>
      <c r="B803" s="1" t="str">
        <f>"""Nav"",""Pentland LIVE"",""27"",""1"",""MF-CHOPIN1500FV-VVR"""</f>
        <v>"Nav","Pentland LIVE","27","1","MF-CHOPIN1500FV-VVR"</v>
      </c>
      <c r="C803" s="3" t="str">
        <f>"MF-CHOPIN1500FV-VVR"</f>
        <v>MF-CHOPIN1500FV-VVR</v>
      </c>
      <c r="D803" s="3" t="str">
        <f>"T1-G4"</f>
        <v>T1-G4</v>
      </c>
      <c r="E803" s="6" t="str">
        <f t="shared" si="75"/>
        <v>Default Delivery Agent.</v>
      </c>
      <c r="F803" s="6" t="str">
        <f t="shared" si="77"/>
        <v>01. Hadfields</v>
      </c>
    </row>
    <row r="804" spans="1:6" x14ac:dyDescent="0.25">
      <c r="A804" t="s">
        <v>21</v>
      </c>
      <c r="B804" s="1" t="str">
        <f>"""Nav"",""Pentland LIVE"",""27"",""1"",""MF-CHOPIN700FV-VVR"""</f>
        <v>"Nav","Pentland LIVE","27","1","MF-CHOPIN700FV-VVR"</v>
      </c>
      <c r="C804" s="3" t="str">
        <f>"MF-CHOPIN700FV-VVR"</f>
        <v>MF-CHOPIN700FV-VVR</v>
      </c>
      <c r="D804" s="3" t="str">
        <f>"T1-G3"</f>
        <v>T1-G3</v>
      </c>
      <c r="E804" s="6" t="str">
        <f t="shared" si="75"/>
        <v>Default Delivery Agent.</v>
      </c>
      <c r="F804" s="6" t="str">
        <f t="shared" si="77"/>
        <v>01. Hadfields</v>
      </c>
    </row>
    <row r="805" spans="1:6" x14ac:dyDescent="0.25">
      <c r="A805" t="s">
        <v>21</v>
      </c>
      <c r="B805" s="1" t="str">
        <f>"""Nav"",""Pentland LIVE"",""27"",""1"",""MF-CHOPIN700N-VVR"""</f>
        <v>"Nav","Pentland LIVE","27","1","MF-CHOPIN700N-VVR"</v>
      </c>
      <c r="C805" s="3" t="str">
        <f>"MF-CHOPIN700N-VVR"</f>
        <v>MF-CHOPIN700N-VVR</v>
      </c>
      <c r="D805" s="3" t="str">
        <f>"T1-G3"</f>
        <v>T1-G3</v>
      </c>
      <c r="E805" s="6" t="str">
        <f t="shared" si="75"/>
        <v>Default Delivery Agent.</v>
      </c>
      <c r="F805" s="6" t="str">
        <f t="shared" si="77"/>
        <v>01. Hadfields</v>
      </c>
    </row>
    <row r="806" spans="1:6" x14ac:dyDescent="0.25">
      <c r="A806" t="s">
        <v>21</v>
      </c>
      <c r="B806" s="1" t="str">
        <f>"""Nav"",""Pentland LIVE"",""27"",""1"",""MF-CHOPINTABLE1000"""</f>
        <v>"Nav","Pentland LIVE","27","1","MF-CHOPINTABLE1000"</v>
      </c>
      <c r="C806" s="3" t="str">
        <f>"MF-CHOPINTABLE1000"</f>
        <v>MF-CHOPINTABLE1000</v>
      </c>
      <c r="D806" s="3" t="str">
        <f>"T1-G1"</f>
        <v>T1-G1</v>
      </c>
      <c r="E806" s="6" t="str">
        <f t="shared" si="75"/>
        <v>Default Delivery Agent.</v>
      </c>
      <c r="F806" s="6" t="str">
        <f t="shared" si="77"/>
        <v>01. Hadfields</v>
      </c>
    </row>
    <row r="807" spans="1:6" x14ac:dyDescent="0.25">
      <c r="A807" t="s">
        <v>21</v>
      </c>
      <c r="B807" s="1" t="str">
        <f>"""Nav"",""Pentland LIVE"",""27"",""1"",""MF-CHOPINTABLE-45EXT"""</f>
        <v>"Nav","Pentland LIVE","27","1","MF-CHOPINTABLE-45EXT"</v>
      </c>
      <c r="C807" s="3" t="str">
        <f>"MF-CHOPINTABLE-45EXT"</f>
        <v>MF-CHOPINTABLE-45EXT</v>
      </c>
      <c r="D807" s="3" t="str">
        <f>"T1-G1"</f>
        <v>T1-G1</v>
      </c>
      <c r="E807" s="6" t="str">
        <f t="shared" si="75"/>
        <v>Default Delivery Agent.</v>
      </c>
      <c r="F807" s="6" t="str">
        <f t="shared" si="77"/>
        <v>01. Hadfields</v>
      </c>
    </row>
    <row r="808" spans="1:6" x14ac:dyDescent="0.25">
      <c r="A808" t="s">
        <v>21</v>
      </c>
      <c r="B808" s="1" t="str">
        <f>"""Nav"",""Pentland LIVE"",""27"",""1"",""MF-CHOPINTABLE-45INT"""</f>
        <v>"Nav","Pentland LIVE","27","1","MF-CHOPINTABLE-45INT"</v>
      </c>
      <c r="C808" s="3" t="str">
        <f>"MF-CHOPINTABLE-45INT"</f>
        <v>MF-CHOPINTABLE-45INT</v>
      </c>
      <c r="D808" s="3" t="str">
        <f>"T1-G1"</f>
        <v>T1-G1</v>
      </c>
      <c r="E808" s="6" t="str">
        <f t="shared" si="75"/>
        <v>Default Delivery Agent.</v>
      </c>
      <c r="F808" s="6" t="str">
        <f t="shared" si="77"/>
        <v>01. Hadfields</v>
      </c>
    </row>
    <row r="809" spans="1:6" x14ac:dyDescent="0.25">
      <c r="A809" t="s">
        <v>21</v>
      </c>
      <c r="B809" s="1" t="str">
        <f>"""Nav"",""Pentland LIVE"",""27"",""1"",""MF-CHOPINTABLE-90EXT"""</f>
        <v>"Nav","Pentland LIVE","27","1","MF-CHOPINTABLE-90EXT"</v>
      </c>
      <c r="C809" s="3" t="str">
        <f>"MF-CHOPINTABLE-90EXT"</f>
        <v>MF-CHOPINTABLE-90EXT</v>
      </c>
      <c r="D809" s="3" t="str">
        <f>"T1-G2"</f>
        <v>T1-G2</v>
      </c>
      <c r="E809" s="6" t="str">
        <f t="shared" si="75"/>
        <v>Default Delivery Agent.</v>
      </c>
      <c r="F809" s="6" t="str">
        <f t="shared" si="77"/>
        <v>01. Hadfields</v>
      </c>
    </row>
    <row r="810" spans="1:6" x14ac:dyDescent="0.25">
      <c r="A810" t="s">
        <v>21</v>
      </c>
      <c r="B810" s="1" t="str">
        <f>"""Nav"",""Pentland LIVE"",""27"",""1"",""MF-CHOPINTABLE-90INT"""</f>
        <v>"Nav","Pentland LIVE","27","1","MF-CHOPINTABLE-90INT"</v>
      </c>
      <c r="C810" s="3" t="str">
        <f>"MF-CHOPINTABLE-90INT"</f>
        <v>MF-CHOPINTABLE-90INT</v>
      </c>
      <c r="D810" s="3" t="str">
        <f>"T1-G2"</f>
        <v>T1-G2</v>
      </c>
      <c r="E810" s="6" t="str">
        <f t="shared" si="75"/>
        <v>Default Delivery Agent.</v>
      </c>
      <c r="F810" s="6" t="str">
        <f t="shared" si="77"/>
        <v>01. Hadfields</v>
      </c>
    </row>
    <row r="811" spans="1:6" x14ac:dyDescent="0.25">
      <c r="A811" t="s">
        <v>21</v>
      </c>
      <c r="B811" s="1" t="str">
        <f>"""Nav"",""Pentland LIVE"",""27"",""1"",""MF-CHOPINTBL700"""</f>
        <v>"Nav","Pentland LIVE","27","1","MF-CHOPINTBL700"</v>
      </c>
      <c r="C811" s="3" t="str">
        <f>"MF-CHOPINTBL700"</f>
        <v>MF-CHOPINTBL700</v>
      </c>
      <c r="D811" s="3" t="str">
        <f t="shared" ref="D811:D817" si="78">"T1-G1"</f>
        <v>T1-G1</v>
      </c>
      <c r="E811" s="6" t="str">
        <f t="shared" si="75"/>
        <v>Default Delivery Agent.</v>
      </c>
      <c r="F811" s="6" t="str">
        <f t="shared" si="77"/>
        <v>01. Hadfields</v>
      </c>
    </row>
    <row r="812" spans="1:6" x14ac:dyDescent="0.25">
      <c r="A812" t="s">
        <v>21</v>
      </c>
      <c r="B812" s="1" t="str">
        <f>"""Nav"",""Pentland LIVE"",""27"",""1"",""MF-CO45EXT-CNR"""</f>
        <v>"Nav","Pentland LIVE","27","1","MF-CO45EXT-CNR"</v>
      </c>
      <c r="C812" s="3" t="str">
        <f>"MF-CO45EXT-CNR"</f>
        <v>MF-CO45EXT-CNR</v>
      </c>
      <c r="D812" s="3" t="str">
        <f t="shared" si="78"/>
        <v>T1-G1</v>
      </c>
      <c r="E812" s="6" t="str">
        <f t="shared" si="75"/>
        <v>Default Delivery Agent.</v>
      </c>
      <c r="F812" s="6" t="str">
        <f t="shared" si="77"/>
        <v>01. Hadfields</v>
      </c>
    </row>
    <row r="813" spans="1:6" x14ac:dyDescent="0.25">
      <c r="A813" t="s">
        <v>21</v>
      </c>
      <c r="B813" s="1" t="str">
        <f>"""Nav"",""Pentland LIVE"",""27"",""1"",""MF-CO45INT-CNR"""</f>
        <v>"Nav","Pentland LIVE","27","1","MF-CO45INT-CNR"</v>
      </c>
      <c r="C813" s="3" t="str">
        <f>"MF-CO45INT-CNR"</f>
        <v>MF-CO45INT-CNR</v>
      </c>
      <c r="D813" s="3" t="str">
        <f t="shared" si="78"/>
        <v>T1-G1</v>
      </c>
      <c r="E813" s="6" t="str">
        <f t="shared" si="75"/>
        <v>Default Delivery Agent.</v>
      </c>
      <c r="F813" s="6" t="str">
        <f t="shared" si="77"/>
        <v>01. Hadfields</v>
      </c>
    </row>
    <row r="814" spans="1:6" x14ac:dyDescent="0.25">
      <c r="A814" t="s">
        <v>21</v>
      </c>
      <c r="B814" s="1" t="str">
        <f>"""Nav"",""Pentland LIVE"",""27"",""1"",""MF-CO700PMR"""</f>
        <v>"Nav","Pentland LIVE","27","1","MF-CO700PMR"</v>
      </c>
      <c r="C814" s="3" t="str">
        <f>"MF-CO700PMR"</f>
        <v>MF-CO700PMR</v>
      </c>
      <c r="D814" s="3" t="str">
        <f t="shared" si="78"/>
        <v>T1-G1</v>
      </c>
      <c r="E814" s="6" t="str">
        <f t="shared" si="75"/>
        <v>Default Delivery Agent.</v>
      </c>
      <c r="F814" s="6" t="str">
        <f t="shared" si="77"/>
        <v>01. Hadfields</v>
      </c>
    </row>
    <row r="815" spans="1:6" x14ac:dyDescent="0.25">
      <c r="A815" t="s">
        <v>21</v>
      </c>
      <c r="B815" s="1" t="str">
        <f>"""Nav"",""Pentland LIVE"",""27"",""1"",""MF-CO90EXT ANG"""</f>
        <v>"Nav","Pentland LIVE","27","1","MF-CO90EXT ANG"</v>
      </c>
      <c r="C815" s="3" t="str">
        <f>"MF-CO90EXT ANG"</f>
        <v>MF-CO90EXT ANG</v>
      </c>
      <c r="D815" s="3" t="str">
        <f t="shared" si="78"/>
        <v>T1-G1</v>
      </c>
      <c r="E815" s="6" t="str">
        <f t="shared" si="75"/>
        <v>Default Delivery Agent.</v>
      </c>
      <c r="F815" s="6" t="str">
        <f t="shared" si="77"/>
        <v>01. Hadfields</v>
      </c>
    </row>
    <row r="816" spans="1:6" x14ac:dyDescent="0.25">
      <c r="A816" t="s">
        <v>21</v>
      </c>
      <c r="B816" s="1" t="str">
        <f>"""Nav"",""Pentland LIVE"",""27"",""1"",""MF-CO90EXT-CNR"""</f>
        <v>"Nav","Pentland LIVE","27","1","MF-CO90EXT-CNR"</v>
      </c>
      <c r="C816" s="3" t="str">
        <f>"MF-CO90EXT-CNR"</f>
        <v>MF-CO90EXT-CNR</v>
      </c>
      <c r="D816" s="3" t="str">
        <f t="shared" si="78"/>
        <v>T1-G1</v>
      </c>
      <c r="E816" s="6" t="str">
        <f t="shared" si="75"/>
        <v>Default Delivery Agent.</v>
      </c>
      <c r="F816" s="6" t="str">
        <f t="shared" si="77"/>
        <v>01. Hadfields</v>
      </c>
    </row>
    <row r="817" spans="1:6" x14ac:dyDescent="0.25">
      <c r="A817" t="s">
        <v>21</v>
      </c>
      <c r="B817" s="1" t="str">
        <f>"""Nav"",""Pentland LIVE"",""27"",""1"",""MF-CO90INT ANG"""</f>
        <v>"Nav","Pentland LIVE","27","1","MF-CO90INT ANG"</v>
      </c>
      <c r="C817" s="3" t="str">
        <f>"MF-CO90INT ANG"</f>
        <v>MF-CO90INT ANG</v>
      </c>
      <c r="D817" s="3" t="str">
        <f t="shared" si="78"/>
        <v>T1-G1</v>
      </c>
      <c r="E817" s="6" t="str">
        <f t="shared" si="75"/>
        <v>Default Delivery Agent.</v>
      </c>
      <c r="F817" s="6" t="str">
        <f t="shared" si="77"/>
        <v>01. Hadfields</v>
      </c>
    </row>
    <row r="818" spans="1:6" x14ac:dyDescent="0.25">
      <c r="A818" t="s">
        <v>21</v>
      </c>
      <c r="B818" s="1" t="str">
        <f>"""Nav"",""Pentland LIVE"",""27"",""1"",""MF-COMPOSER1000"""</f>
        <v>"Nav","Pentland LIVE","27","1","MF-COMPOSER1000"</v>
      </c>
      <c r="C818" s="3" t="str">
        <f>"MF-COMPOSER1000"</f>
        <v>MF-COMPOSER1000</v>
      </c>
      <c r="D818" s="3" t="str">
        <f>"T1-G2"</f>
        <v>T1-G2</v>
      </c>
      <c r="E818" s="6" t="str">
        <f t="shared" si="75"/>
        <v>Default Delivery Agent.</v>
      </c>
      <c r="F818" s="6" t="str">
        <f t="shared" si="77"/>
        <v>01. Hadfields</v>
      </c>
    </row>
    <row r="819" spans="1:6" x14ac:dyDescent="0.25">
      <c r="A819" t="s">
        <v>21</v>
      </c>
      <c r="B819" s="1" t="str">
        <f>"""Nav"",""Pentland LIVE"",""27"",""1"",""MF-COMPOSER1200"""</f>
        <v>"Nav","Pentland LIVE","27","1","MF-COMPOSER1200"</v>
      </c>
      <c r="C819" s="3" t="str">
        <f>"MF-COMPOSER1200"</f>
        <v>MF-COMPOSER1200</v>
      </c>
      <c r="D819" s="3" t="str">
        <f>"T1-G2"</f>
        <v>T1-G2</v>
      </c>
      <c r="E819" s="6" t="str">
        <f t="shared" si="75"/>
        <v>Default Delivery Agent.</v>
      </c>
      <c r="F819" s="6" t="str">
        <f t="shared" si="77"/>
        <v>01. Hadfields</v>
      </c>
    </row>
    <row r="820" spans="1:6" x14ac:dyDescent="0.25">
      <c r="A820" t="s">
        <v>21</v>
      </c>
      <c r="B820" s="1" t="str">
        <f>"""Nav"",""Pentland LIVE"",""27"",""1"",""MF-COMPOSER700"""</f>
        <v>"Nav","Pentland LIVE","27","1","MF-COMPOSER700"</v>
      </c>
      <c r="C820" s="3" t="str">
        <f>"MF-COMPOSER700"</f>
        <v>MF-COMPOSER700</v>
      </c>
      <c r="D820" s="3" t="str">
        <f>"T1-G1"</f>
        <v>T1-G1</v>
      </c>
      <c r="E820" s="6" t="str">
        <f t="shared" si="75"/>
        <v>Default Delivery Agent.</v>
      </c>
      <c r="F820" s="6" t="str">
        <f t="shared" si="77"/>
        <v>01. Hadfields</v>
      </c>
    </row>
    <row r="821" spans="1:6" x14ac:dyDescent="0.25">
      <c r="A821" t="s">
        <v>21</v>
      </c>
      <c r="B821" s="1" t="str">
        <f>"""Nav"",""Pentland LIVE"",""27"",""1"",""MF-COMPOSER700PMR"""</f>
        <v>"Nav","Pentland LIVE","27","1","MF-COMPOSER700PMR"</v>
      </c>
      <c r="C821" s="3" t="str">
        <f>"MF-COMPOSER700PMR"</f>
        <v>MF-COMPOSER700PMR</v>
      </c>
      <c r="D821" s="3" t="str">
        <f>"T1-G1"</f>
        <v>T1-G1</v>
      </c>
      <c r="E821" s="6" t="str">
        <f t="shared" si="75"/>
        <v>Default Delivery Agent.</v>
      </c>
      <c r="F821" s="6" t="str">
        <f t="shared" si="77"/>
        <v>01. Hadfields</v>
      </c>
    </row>
    <row r="822" spans="1:6" x14ac:dyDescent="0.25">
      <c r="A822" t="s">
        <v>21</v>
      </c>
      <c r="B822" s="1" t="str">
        <f>"""Nav"",""Pentland LIVE"",""27"",""1"",""MF-CR12FV-DOORS"""</f>
        <v>"Nav","Pentland LIVE","27","1","MF-CR12FV-DOORS"</v>
      </c>
      <c r="C822" s="3" t="str">
        <f>"MF-CR12FV-DOORS"</f>
        <v>MF-CR12FV-DOORS</v>
      </c>
      <c r="D822" s="3" t="str">
        <f t="shared" ref="D822:D837" si="79">"T1-G4"</f>
        <v>T1-G4</v>
      </c>
      <c r="E822" s="6" t="str">
        <f t="shared" si="75"/>
        <v>Default Delivery Agent.</v>
      </c>
      <c r="F822" s="6" t="str">
        <f t="shared" si="77"/>
        <v>01. Hadfields</v>
      </c>
    </row>
    <row r="823" spans="1:6" x14ac:dyDescent="0.25">
      <c r="A823" t="s">
        <v>21</v>
      </c>
      <c r="B823" s="1" t="str">
        <f>"""Nav"",""Pentland LIVE"",""27"",""1"",""MF-CR12FV-LC"""</f>
        <v>"Nav","Pentland LIVE","27","1","MF-CR12FV-LC"</v>
      </c>
      <c r="C823" s="3" t="str">
        <f>"MF-CR12FV-LC"</f>
        <v>MF-CR12FV-LC</v>
      </c>
      <c r="D823" s="3" t="str">
        <f t="shared" si="79"/>
        <v>T1-G4</v>
      </c>
      <c r="E823" s="6" t="str">
        <f t="shared" si="75"/>
        <v>Default Delivery Agent.</v>
      </c>
      <c r="F823" s="6" t="str">
        <f t="shared" si="77"/>
        <v>01. Hadfields</v>
      </c>
    </row>
    <row r="824" spans="1:6" x14ac:dyDescent="0.25">
      <c r="A824" t="s">
        <v>21</v>
      </c>
      <c r="B824" s="1" t="str">
        <f>"""Nav"",""Pentland LIVE"",""27"",""1"",""MF-CR12LW-FVLC"""</f>
        <v>"Nav","Pentland LIVE","27","1","MF-CR12LW-FVLC"</v>
      </c>
      <c r="C824" s="3" t="str">
        <f>"MF-CR12LW-FVLC"</f>
        <v>MF-CR12LW-FVLC</v>
      </c>
      <c r="D824" s="3" t="str">
        <f t="shared" si="79"/>
        <v>T1-G4</v>
      </c>
      <c r="E824" s="6" t="str">
        <f t="shared" si="75"/>
        <v>Default Delivery Agent.</v>
      </c>
      <c r="F824" s="6" t="str">
        <f t="shared" si="77"/>
        <v>01. Hadfields</v>
      </c>
    </row>
    <row r="825" spans="1:6" x14ac:dyDescent="0.25">
      <c r="A825" t="s">
        <v>21</v>
      </c>
      <c r="B825" s="1" t="str">
        <f>"""Nav"",""Pentland LIVE"",""27"",""1"",""MF-CR12OP-SS-MA"""</f>
        <v>"Nav","Pentland LIVE","27","1","MF-CR12OP-SS-MA"</v>
      </c>
      <c r="C825" s="3" t="str">
        <f>"MF-CR12OP-SS-MA"</f>
        <v>MF-CR12OP-SS-MA</v>
      </c>
      <c r="D825" s="3" t="str">
        <f t="shared" si="79"/>
        <v>T1-G4</v>
      </c>
      <c r="E825" s="6" t="str">
        <f t="shared" si="75"/>
        <v>Default Delivery Agent.</v>
      </c>
      <c r="F825" s="6" t="str">
        <f t="shared" si="77"/>
        <v>01. Hadfields</v>
      </c>
    </row>
    <row r="826" spans="1:6" x14ac:dyDescent="0.25">
      <c r="A826" t="s">
        <v>21</v>
      </c>
      <c r="B826" s="1" t="str">
        <f>"""Nav"",""Pentland LIVE"",""27"",""1"",""MF-CR12WHFVLC-LED"""</f>
        <v>"Nav","Pentland LIVE","27","1","MF-CR12WHFVLC-LED"</v>
      </c>
      <c r="C826" s="3" t="str">
        <f>"MF-CR12WHFVLC-LED"</f>
        <v>MF-CR12WHFVLC-LED</v>
      </c>
      <c r="D826" s="3" t="str">
        <f t="shared" si="79"/>
        <v>T1-G4</v>
      </c>
      <c r="E826" s="6" t="str">
        <f t="shared" si="75"/>
        <v>Default Delivery Agent.</v>
      </c>
      <c r="F826" s="6" t="str">
        <f t="shared" si="77"/>
        <v>01. Hadfields</v>
      </c>
    </row>
    <row r="827" spans="1:6" x14ac:dyDescent="0.25">
      <c r="A827" t="s">
        <v>21</v>
      </c>
      <c r="B827" s="1" t="str">
        <f>"""Nav"",""Pentland LIVE"",""27"",""1"",""MF-CR12WHLW-FVLC"""</f>
        <v>"Nav","Pentland LIVE","27","1","MF-CR12WHLW-FVLC"</v>
      </c>
      <c r="C827" s="3" t="str">
        <f>"MF-CR12WHLW-FVLC"</f>
        <v>MF-CR12WHLW-FVLC</v>
      </c>
      <c r="D827" s="3" t="str">
        <f t="shared" si="79"/>
        <v>T1-G4</v>
      </c>
      <c r="E827" s="6" t="str">
        <f t="shared" si="75"/>
        <v>Default Delivery Agent.</v>
      </c>
      <c r="F827" s="6" t="str">
        <f t="shared" si="77"/>
        <v>01. Hadfields</v>
      </c>
    </row>
    <row r="828" spans="1:6" x14ac:dyDescent="0.25">
      <c r="A828" t="s">
        <v>21</v>
      </c>
      <c r="B828" s="1" t="str">
        <f>"""Nav"",""Pentland LIVE"",""27"",""1"",""MF-CR14FV-LC"""</f>
        <v>"Nav","Pentland LIVE","27","1","MF-CR14FV-LC"</v>
      </c>
      <c r="C828" s="3" t="str">
        <f>"MF-CR14FV-LC"</f>
        <v>MF-CR14FV-LC</v>
      </c>
      <c r="D828" s="3" t="str">
        <f t="shared" si="79"/>
        <v>T1-G4</v>
      </c>
      <c r="E828" s="6" t="str">
        <f t="shared" si="75"/>
        <v>Default Delivery Agent.</v>
      </c>
      <c r="F828" s="6" t="str">
        <f t="shared" si="77"/>
        <v>01. Hadfields</v>
      </c>
    </row>
    <row r="829" spans="1:6" x14ac:dyDescent="0.25">
      <c r="A829" t="s">
        <v>21</v>
      </c>
      <c r="B829" s="1" t="str">
        <f>"""Nav"",""Pentland LIVE"",""27"",""1"",""MF-CR14LW-FVLC"""</f>
        <v>"Nav","Pentland LIVE","27","1","MF-CR14LW-FVLC"</v>
      </c>
      <c r="C829" s="3" t="str">
        <f>"MF-CR14LW-FVLC"</f>
        <v>MF-CR14LW-FVLC</v>
      </c>
      <c r="D829" s="3" t="str">
        <f t="shared" si="79"/>
        <v>T1-G4</v>
      </c>
      <c r="E829" s="6" t="str">
        <f t="shared" si="75"/>
        <v>Default Delivery Agent.</v>
      </c>
      <c r="F829" s="6" t="str">
        <f t="shared" si="77"/>
        <v>01. Hadfields</v>
      </c>
    </row>
    <row r="830" spans="1:6" x14ac:dyDescent="0.25">
      <c r="A830" t="s">
        <v>21</v>
      </c>
      <c r="B830" s="1" t="str">
        <f>"""Nav"",""Pentland LIVE"",""27"",""1"",""MF-CR14OP-SS-MA"""</f>
        <v>"Nav","Pentland LIVE","27","1","MF-CR14OP-SS-MA"</v>
      </c>
      <c r="C830" s="3" t="str">
        <f>"MF-CR14OP-SS-MA"</f>
        <v>MF-CR14OP-SS-MA</v>
      </c>
      <c r="D830" s="3" t="str">
        <f t="shared" si="79"/>
        <v>T1-G4</v>
      </c>
      <c r="E830" s="6" t="str">
        <f t="shared" si="75"/>
        <v>Default Delivery Agent.</v>
      </c>
      <c r="F830" s="6" t="str">
        <f t="shared" si="77"/>
        <v>01. Hadfields</v>
      </c>
    </row>
    <row r="831" spans="1:6" x14ac:dyDescent="0.25">
      <c r="A831" t="s">
        <v>21</v>
      </c>
      <c r="B831" s="1" t="str">
        <f>"""Nav"",""Pentland LIVE"",""27"",""1"",""MF-CR14WHFV-FL"""</f>
        <v>"Nav","Pentland LIVE","27","1","MF-CR14WHFV-FL"</v>
      </c>
      <c r="C831" s="3" t="str">
        <f>"MF-CR14WHFV-FL"</f>
        <v>MF-CR14WHFV-FL</v>
      </c>
      <c r="D831" s="3" t="str">
        <f t="shared" si="79"/>
        <v>T1-G4</v>
      </c>
      <c r="E831" s="6" t="str">
        <f t="shared" si="75"/>
        <v>Default Delivery Agent.</v>
      </c>
      <c r="F831" s="6" t="str">
        <f t="shared" si="77"/>
        <v>01. Hadfields</v>
      </c>
    </row>
    <row r="832" spans="1:6" x14ac:dyDescent="0.25">
      <c r="A832" t="s">
        <v>21</v>
      </c>
      <c r="B832" s="1" t="str">
        <f>"""Nav"",""Pentland LIVE"",""27"",""1"",""MF-CR14WHLW-FVLC"""</f>
        <v>"Nav","Pentland LIVE","27","1","MF-CR14WHLW-FVLC"</v>
      </c>
      <c r="C832" s="3" t="str">
        <f>"MF-CR14WHLW-FVLC"</f>
        <v>MF-CR14WHLW-FVLC</v>
      </c>
      <c r="D832" s="3" t="str">
        <f t="shared" si="79"/>
        <v>T1-G4</v>
      </c>
      <c r="E832" s="6" t="str">
        <f t="shared" si="75"/>
        <v>Default Delivery Agent.</v>
      </c>
      <c r="F832" s="6" t="str">
        <f t="shared" si="77"/>
        <v>01. Hadfields</v>
      </c>
    </row>
    <row r="833" spans="1:6" x14ac:dyDescent="0.25">
      <c r="A833" t="s">
        <v>21</v>
      </c>
      <c r="B833" s="1" t="str">
        <f>"""Nav"",""Pentland LIVE"",""27"",""1"",""MF-CR18FV-LC"""</f>
        <v>"Nav","Pentland LIVE","27","1","MF-CR18FV-LC"</v>
      </c>
      <c r="C833" s="3" t="str">
        <f>"MF-CR18FV-LC"</f>
        <v>MF-CR18FV-LC</v>
      </c>
      <c r="D833" s="3" t="str">
        <f t="shared" si="79"/>
        <v>T1-G4</v>
      </c>
      <c r="E833" s="6" t="str">
        <f t="shared" si="75"/>
        <v>Default Delivery Agent.</v>
      </c>
      <c r="F833" s="6" t="str">
        <f t="shared" si="77"/>
        <v>01. Hadfields</v>
      </c>
    </row>
    <row r="834" spans="1:6" x14ac:dyDescent="0.25">
      <c r="A834" t="s">
        <v>21</v>
      </c>
      <c r="B834" s="1" t="str">
        <f>"""Nav"",""Pentland LIVE"",""27"",""1"",""MF-CR18LW-FVLC"""</f>
        <v>"Nav","Pentland LIVE","27","1","MF-CR18LW-FVLC"</v>
      </c>
      <c r="C834" s="3" t="str">
        <f>"MF-CR18LW-FVLC"</f>
        <v>MF-CR18LW-FVLC</v>
      </c>
      <c r="D834" s="3" t="str">
        <f t="shared" si="79"/>
        <v>T1-G4</v>
      </c>
      <c r="E834" s="6" t="str">
        <f t="shared" si="75"/>
        <v>Default Delivery Agent.</v>
      </c>
      <c r="F834" s="6" t="str">
        <f t="shared" si="77"/>
        <v>01. Hadfields</v>
      </c>
    </row>
    <row r="835" spans="1:6" x14ac:dyDescent="0.25">
      <c r="A835" t="s">
        <v>21</v>
      </c>
      <c r="B835" s="1" t="str">
        <f>"""Nav"",""Pentland LIVE"",""27"",""1"",""MF-CR18OP-SS-MA"""</f>
        <v>"Nav","Pentland LIVE","27","1","MF-CR18OP-SS-MA"</v>
      </c>
      <c r="C835" s="3" t="str">
        <f>"MF-CR18OP-SS-MA"</f>
        <v>MF-CR18OP-SS-MA</v>
      </c>
      <c r="D835" s="3" t="str">
        <f t="shared" si="79"/>
        <v>T1-G4</v>
      </c>
      <c r="E835" s="6" t="str">
        <f t="shared" si="75"/>
        <v>Default Delivery Agent.</v>
      </c>
      <c r="F835" s="6" t="str">
        <f t="shared" si="77"/>
        <v>01. Hadfields</v>
      </c>
    </row>
    <row r="836" spans="1:6" x14ac:dyDescent="0.25">
      <c r="A836" t="s">
        <v>21</v>
      </c>
      <c r="B836" s="1" t="str">
        <f>"""Nav"",""Pentland LIVE"",""27"",""1"",""MF-CR18WHFV-LC"""</f>
        <v>"Nav","Pentland LIVE","27","1","MF-CR18WHFV-LC"</v>
      </c>
      <c r="C836" s="3" t="str">
        <f>"MF-CR18WHFV-LC"</f>
        <v>MF-CR18WHFV-LC</v>
      </c>
      <c r="D836" s="3" t="str">
        <f t="shared" si="79"/>
        <v>T1-G4</v>
      </c>
      <c r="E836" s="6" t="str">
        <f t="shared" si="75"/>
        <v>Default Delivery Agent.</v>
      </c>
      <c r="F836" s="6" t="str">
        <f t="shared" si="77"/>
        <v>01. Hadfields</v>
      </c>
    </row>
    <row r="837" spans="1:6" x14ac:dyDescent="0.25">
      <c r="A837" t="s">
        <v>21</v>
      </c>
      <c r="B837" s="1" t="str">
        <f>"""Nav"",""Pentland LIVE"",""27"",""1"",""MF-CR18WHLW-FVLC"""</f>
        <v>"Nav","Pentland LIVE","27","1","MF-CR18WHLW-FVLC"</v>
      </c>
      <c r="C837" s="3" t="str">
        <f>"MF-CR18WHLW-FVLC"</f>
        <v>MF-CR18WHLW-FVLC</v>
      </c>
      <c r="D837" s="3" t="str">
        <f t="shared" si="79"/>
        <v>T1-G4</v>
      </c>
      <c r="E837" s="6" t="str">
        <f t="shared" si="75"/>
        <v>Default Delivery Agent.</v>
      </c>
      <c r="F837" s="6" t="str">
        <f t="shared" si="77"/>
        <v>01. Hadfields</v>
      </c>
    </row>
    <row r="838" spans="1:6" x14ac:dyDescent="0.25">
      <c r="A838" t="s">
        <v>21</v>
      </c>
      <c r="B838" s="1" t="str">
        <f>"""Nav"",""Pentland LIVE"",""27"",""1"",""MF-CR6FV-LC"""</f>
        <v>"Nav","Pentland LIVE","27","1","MF-CR6FV-LC"</v>
      </c>
      <c r="C838" s="3" t="str">
        <f>"MF-CR6FV-LC"</f>
        <v>MF-CR6FV-LC</v>
      </c>
      <c r="D838" s="3" t="str">
        <f>"T1-G3"</f>
        <v>T1-G3</v>
      </c>
      <c r="E838" s="6" t="str">
        <f t="shared" si="75"/>
        <v>Default Delivery Agent.</v>
      </c>
      <c r="F838" s="6" t="str">
        <f t="shared" si="77"/>
        <v>01. Hadfields</v>
      </c>
    </row>
    <row r="839" spans="1:6" x14ac:dyDescent="0.25">
      <c r="A839" t="s">
        <v>21</v>
      </c>
      <c r="B839" s="1" t="str">
        <f>"""Nav"",""Pentland LIVE"",""27"",""1"",""MF-CR6WHLW-FVLC"""</f>
        <v>"Nav","Pentland LIVE","27","1","MF-CR6WHLW-FVLC"</v>
      </c>
      <c r="C839" s="3" t="str">
        <f>"MF-CR6WHLW-FVLC"</f>
        <v>MF-CR6WHLW-FVLC</v>
      </c>
      <c r="D839" s="3" t="str">
        <f>"T1-G3"</f>
        <v>T1-G3</v>
      </c>
      <c r="E839" s="6" t="str">
        <f t="shared" si="75"/>
        <v>Default Delivery Agent.</v>
      </c>
      <c r="F839" s="6" t="str">
        <f t="shared" si="77"/>
        <v>01. Hadfields</v>
      </c>
    </row>
    <row r="840" spans="1:6" x14ac:dyDescent="0.25">
      <c r="A840" t="s">
        <v>21</v>
      </c>
      <c r="B840" s="1" t="str">
        <f>"""Nav"",""Pentland LIVE"",""27"",""1"",""MF-CR8FV-LC"""</f>
        <v>"Nav","Pentland LIVE","27","1","MF-CR8FV-LC"</v>
      </c>
      <c r="C840" s="3" t="str">
        <f>"MF-CR8FV-LC"</f>
        <v>MF-CR8FV-LC</v>
      </c>
      <c r="D840" s="3" t="str">
        <f>"T1-G3"</f>
        <v>T1-G3</v>
      </c>
      <c r="E840" s="6" t="str">
        <f t="shared" si="75"/>
        <v>Default Delivery Agent.</v>
      </c>
      <c r="F840" s="6" t="str">
        <f t="shared" si="77"/>
        <v>01. Hadfields</v>
      </c>
    </row>
    <row r="841" spans="1:6" x14ac:dyDescent="0.25">
      <c r="A841" t="s">
        <v>21</v>
      </c>
      <c r="B841" s="1" t="str">
        <f>"""Nav"",""Pentland LIVE"",""27"",""1"",""MF-CR8LW-FVLC"""</f>
        <v>"Nav","Pentland LIVE","27","1","MF-CR8LW-FVLC"</v>
      </c>
      <c r="C841" s="3" t="str">
        <f>"MF-CR8LW-FVLC"</f>
        <v>MF-CR8LW-FVLC</v>
      </c>
      <c r="D841" s="3" t="str">
        <f>"T1-G3"</f>
        <v>T1-G3</v>
      </c>
      <c r="E841" s="6" t="str">
        <f t="shared" si="75"/>
        <v>Default Delivery Agent.</v>
      </c>
      <c r="F841" s="6" t="str">
        <f t="shared" si="77"/>
        <v>01. Hadfields</v>
      </c>
    </row>
    <row r="842" spans="1:6" x14ac:dyDescent="0.25">
      <c r="A842" t="s">
        <v>21</v>
      </c>
      <c r="B842" s="1" t="str">
        <f>"""Nav"",""Pentland LIVE"",""27"",""1"",""MF-CR8OP-SS-MA"""</f>
        <v>"Nav","Pentland LIVE","27","1","MF-CR8OP-SS-MA"</v>
      </c>
      <c r="C842" s="3" t="str">
        <f>"MF-CR8OP-SS-MA"</f>
        <v>MF-CR8OP-SS-MA</v>
      </c>
      <c r="D842" s="3" t="str">
        <f>"T1-G3"</f>
        <v>T1-G3</v>
      </c>
      <c r="E842" s="6" t="str">
        <f t="shared" ref="E842:E905" si="80">"Default Delivery Agent."</f>
        <v>Default Delivery Agent.</v>
      </c>
      <c r="F842" s="6" t="str">
        <f t="shared" si="77"/>
        <v>01. Hadfields</v>
      </c>
    </row>
    <row r="843" spans="1:6" x14ac:dyDescent="0.25">
      <c r="A843" t="s">
        <v>21</v>
      </c>
      <c r="B843" s="1" t="str">
        <f>"""Nav"",""Pentland LIVE"",""27"",""1"",""MF-CR8WHFV-DOORS"""</f>
        <v>"Nav","Pentland LIVE","27","1","MF-CR8WHFV-DOORS"</v>
      </c>
      <c r="C843" s="3" t="str">
        <f>"MF-CR8WHFV-DOORS"</f>
        <v>MF-CR8WHFV-DOORS</v>
      </c>
      <c r="D843" s="3" t="str">
        <f>"ACCESSORY"</f>
        <v>ACCESSORY</v>
      </c>
      <c r="E843" s="6" t="str">
        <f t="shared" si="80"/>
        <v>Default Delivery Agent.</v>
      </c>
      <c r="F843" s="6" t="str">
        <f t="shared" si="77"/>
        <v>01. Hadfields</v>
      </c>
    </row>
    <row r="844" spans="1:6" x14ac:dyDescent="0.25">
      <c r="A844" t="s">
        <v>21</v>
      </c>
      <c r="B844" s="1" t="str">
        <f>"""Nav"",""Pentland LIVE"",""27"",""1"",""MF-CR8WHLW-FVLC"""</f>
        <v>"Nav","Pentland LIVE","27","1","MF-CR8WHLW-FVLC"</v>
      </c>
      <c r="C844" s="3" t="str">
        <f>"MF-CR8WHLW-FVLC"</f>
        <v>MF-CR8WHLW-FVLC</v>
      </c>
      <c r="D844" s="3" t="str">
        <f>"T1-G3"</f>
        <v>T1-G3</v>
      </c>
      <c r="E844" s="6" t="str">
        <f t="shared" si="80"/>
        <v>Default Delivery Agent.</v>
      </c>
      <c r="F844" s="6" t="str">
        <f t="shared" si="77"/>
        <v>01. Hadfields</v>
      </c>
    </row>
    <row r="845" spans="1:6" x14ac:dyDescent="0.25">
      <c r="A845" t="s">
        <v>21</v>
      </c>
      <c r="B845" s="1" t="str">
        <f>"""Nav"",""Pentland LIVE"",""27"",""1"",""MF-CRONUS625LW-FV LC"""</f>
        <v>"Nav","Pentland LIVE","27","1","MF-CRONUS625LW-FV LC"</v>
      </c>
      <c r="C845" s="3" t="str">
        <f>"MF-CRONUS625LW-FV LC"</f>
        <v>MF-CRONUS625LW-FV LC</v>
      </c>
      <c r="D845" s="3" t="str">
        <f>"T1-G3"</f>
        <v>T1-G3</v>
      </c>
      <c r="E845" s="6" t="str">
        <f t="shared" si="80"/>
        <v>Default Delivery Agent.</v>
      </c>
      <c r="F845" s="6" t="str">
        <f t="shared" si="77"/>
        <v>01. Hadfields</v>
      </c>
    </row>
    <row r="846" spans="1:6" x14ac:dyDescent="0.25">
      <c r="A846" t="s">
        <v>21</v>
      </c>
      <c r="B846" s="1" t="str">
        <f>"""Nav"",""Pentland LIVE"",""27"",""1"",""MF-CRPL12FV-LC"""</f>
        <v>"Nav","Pentland LIVE","27","1","MF-CRPL12FV-LC"</v>
      </c>
      <c r="C846" s="3" t="str">
        <f>"MF-CRPL12FV-LC"</f>
        <v>MF-CRPL12FV-LC</v>
      </c>
      <c r="D846" s="3" t="str">
        <f t="shared" ref="D846:D851" si="81">"T1-G4"</f>
        <v>T1-G4</v>
      </c>
      <c r="E846" s="6" t="str">
        <f t="shared" si="80"/>
        <v>Default Delivery Agent.</v>
      </c>
      <c r="F846" s="6" t="str">
        <f t="shared" si="77"/>
        <v>01. Hadfields</v>
      </c>
    </row>
    <row r="847" spans="1:6" x14ac:dyDescent="0.25">
      <c r="A847" t="s">
        <v>21</v>
      </c>
      <c r="B847" s="1" t="str">
        <f>"""Nav"",""Pentland LIVE"",""27"",""1"",""MF-CRPL12LW-FVLC"""</f>
        <v>"Nav","Pentland LIVE","27","1","MF-CRPL12LW-FVLC"</v>
      </c>
      <c r="C847" s="3" t="str">
        <f>"MF-CRPL12LW-FVLC"</f>
        <v>MF-CRPL12LW-FVLC</v>
      </c>
      <c r="D847" s="3" t="str">
        <f t="shared" si="81"/>
        <v>T1-G4</v>
      </c>
      <c r="E847" s="6" t="str">
        <f t="shared" si="80"/>
        <v>Default Delivery Agent.</v>
      </c>
      <c r="F847" s="6" t="str">
        <f t="shared" si="77"/>
        <v>01. Hadfields</v>
      </c>
    </row>
    <row r="848" spans="1:6" x14ac:dyDescent="0.25">
      <c r="A848" t="s">
        <v>21</v>
      </c>
      <c r="B848" s="1" t="str">
        <f>"""Nav"",""Pentland LIVE"",""27"",""1"",""MF-CRPL14FV-LC"""</f>
        <v>"Nav","Pentland LIVE","27","1","MF-CRPL14FV-LC"</v>
      </c>
      <c r="C848" s="3" t="str">
        <f>"MF-CRPL14FV-LC"</f>
        <v>MF-CRPL14FV-LC</v>
      </c>
      <c r="D848" s="3" t="str">
        <f t="shared" si="81"/>
        <v>T1-G4</v>
      </c>
      <c r="E848" s="6" t="str">
        <f t="shared" si="80"/>
        <v>Default Delivery Agent.</v>
      </c>
      <c r="F848" s="6" t="str">
        <f t="shared" si="77"/>
        <v>01. Hadfields</v>
      </c>
    </row>
    <row r="849" spans="1:6" x14ac:dyDescent="0.25">
      <c r="A849" t="s">
        <v>21</v>
      </c>
      <c r="B849" s="1" t="str">
        <f>"""Nav"",""Pentland LIVE"",""27"",""1"",""MF-CRPL14LW-FVLC"""</f>
        <v>"Nav","Pentland LIVE","27","1","MF-CRPL14LW-FVLC"</v>
      </c>
      <c r="C849" s="3" t="str">
        <f>"MF-CRPL14LW-FVLC"</f>
        <v>MF-CRPL14LW-FVLC</v>
      </c>
      <c r="D849" s="3" t="str">
        <f t="shared" si="81"/>
        <v>T1-G4</v>
      </c>
      <c r="E849" s="6" t="str">
        <f t="shared" si="80"/>
        <v>Default Delivery Agent.</v>
      </c>
      <c r="F849" s="6" t="str">
        <f t="shared" si="77"/>
        <v>01. Hadfields</v>
      </c>
    </row>
    <row r="850" spans="1:6" x14ac:dyDescent="0.25">
      <c r="A850" t="s">
        <v>21</v>
      </c>
      <c r="B850" s="1" t="str">
        <f>"""Nav"",""Pentland LIVE"",""27"",""1"",""MF-CRPL18FV-LC"""</f>
        <v>"Nav","Pentland LIVE","27","1","MF-CRPL18FV-LC"</v>
      </c>
      <c r="C850" s="3" t="str">
        <f>"MF-CRPL18FV-LC"</f>
        <v>MF-CRPL18FV-LC</v>
      </c>
      <c r="D850" s="3" t="str">
        <f t="shared" si="81"/>
        <v>T1-G4</v>
      </c>
      <c r="E850" s="6" t="str">
        <f t="shared" si="80"/>
        <v>Default Delivery Agent.</v>
      </c>
      <c r="F850" s="6" t="str">
        <f t="shared" si="77"/>
        <v>01. Hadfields</v>
      </c>
    </row>
    <row r="851" spans="1:6" x14ac:dyDescent="0.25">
      <c r="A851" t="s">
        <v>21</v>
      </c>
      <c r="B851" s="1" t="str">
        <f>"""Nav"",""Pentland LIVE"",""27"",""1"",""MF-CRPL18LW-FVLC"""</f>
        <v>"Nav","Pentland LIVE","27","1","MF-CRPL18LW-FVLC"</v>
      </c>
      <c r="C851" s="3" t="str">
        <f>"MF-CRPL18LW-FVLC"</f>
        <v>MF-CRPL18LW-FVLC</v>
      </c>
      <c r="D851" s="3" t="str">
        <f t="shared" si="81"/>
        <v>T1-G4</v>
      </c>
      <c r="E851" s="6" t="str">
        <f t="shared" si="80"/>
        <v>Default Delivery Agent.</v>
      </c>
      <c r="F851" s="6" t="str">
        <f t="shared" si="77"/>
        <v>01. Hadfields</v>
      </c>
    </row>
    <row r="852" spans="1:6" x14ac:dyDescent="0.25">
      <c r="A852" t="s">
        <v>21</v>
      </c>
      <c r="B852" s="1" t="str">
        <f>"""Nav"",""Pentland LIVE"",""27"",""1"",""MF-CRPL25FV-LC"""</f>
        <v>"Nav","Pentland LIVE","27","1","MF-CRPL25FV-LC"</v>
      </c>
      <c r="C852" s="3" t="str">
        <f>"MF-CRPL25FV-LC"</f>
        <v>MF-CRPL25FV-LC</v>
      </c>
      <c r="D852" s="3" t="str">
        <f>"T1-G5"</f>
        <v>T1-G5</v>
      </c>
      <c r="E852" s="6" t="str">
        <f t="shared" si="80"/>
        <v>Default Delivery Agent.</v>
      </c>
      <c r="F852" s="6" t="str">
        <f t="shared" si="77"/>
        <v>01. Hadfields</v>
      </c>
    </row>
    <row r="853" spans="1:6" x14ac:dyDescent="0.25">
      <c r="A853" t="s">
        <v>21</v>
      </c>
      <c r="B853" s="1" t="str">
        <f>"""Nav"",""Pentland LIVE"",""27"",""1"",""MF-CRPL25LW-FVLC"""</f>
        <v>"Nav","Pentland LIVE","27","1","MF-CRPL25LW-FVLC"</v>
      </c>
      <c r="C853" s="3" t="str">
        <f>"MF-CRPL25LW-FVLC"</f>
        <v>MF-CRPL25LW-FVLC</v>
      </c>
      <c r="D853" s="3" t="str">
        <f>"T1-G5"</f>
        <v>T1-G5</v>
      </c>
      <c r="E853" s="6" t="str">
        <f t="shared" si="80"/>
        <v>Default Delivery Agent.</v>
      </c>
      <c r="F853" s="6" t="str">
        <f t="shared" si="77"/>
        <v>01. Hadfields</v>
      </c>
    </row>
    <row r="854" spans="1:6" x14ac:dyDescent="0.25">
      <c r="A854" t="s">
        <v>21</v>
      </c>
      <c r="B854" s="1" t="str">
        <f>"""Nav"",""Pentland LIVE"",""27"",""1"",""MF-CRPL6FV-LC"""</f>
        <v>"Nav","Pentland LIVE","27","1","MF-CRPL6FV-LC"</v>
      </c>
      <c r="C854" s="3" t="str">
        <f>"MF-CRPL6FV-LC"</f>
        <v>MF-CRPL6FV-LC</v>
      </c>
      <c r="D854" s="3" t="str">
        <f>"T1-G3"</f>
        <v>T1-G3</v>
      </c>
      <c r="E854" s="6" t="str">
        <f t="shared" si="80"/>
        <v>Default Delivery Agent.</v>
      </c>
      <c r="F854" s="6" t="str">
        <f t="shared" si="77"/>
        <v>01. Hadfields</v>
      </c>
    </row>
    <row r="855" spans="1:6" x14ac:dyDescent="0.25">
      <c r="A855" t="s">
        <v>21</v>
      </c>
      <c r="B855" s="1" t="str">
        <f>"""Nav"",""Pentland LIVE"",""27"",""1"",""MF-CRPL6LW-FVLC"""</f>
        <v>"Nav","Pentland LIVE","27","1","MF-CRPL6LW-FVLC"</v>
      </c>
      <c r="C855" s="3" t="str">
        <f>"MF-CRPL6LW-FVLC"</f>
        <v>MF-CRPL6LW-FVLC</v>
      </c>
      <c r="D855" s="3" t="str">
        <f>"T1-G3"</f>
        <v>T1-G3</v>
      </c>
      <c r="E855" s="6" t="str">
        <f t="shared" si="80"/>
        <v>Default Delivery Agent.</v>
      </c>
      <c r="F855" s="6" t="str">
        <f t="shared" si="77"/>
        <v>01. Hadfields</v>
      </c>
    </row>
    <row r="856" spans="1:6" x14ac:dyDescent="0.25">
      <c r="A856" t="s">
        <v>21</v>
      </c>
      <c r="B856" s="1" t="str">
        <f>"""Nav"",""Pentland LIVE"",""27"",""1"",""MF-CRPL8FV-LC"""</f>
        <v>"Nav","Pentland LIVE","27","1","MF-CRPL8FV-LC"</v>
      </c>
      <c r="C856" s="3" t="str">
        <f>"MF-CRPL8FV-LC"</f>
        <v>MF-CRPL8FV-LC</v>
      </c>
      <c r="D856" s="3" t="str">
        <f>"T1-G3"</f>
        <v>T1-G3</v>
      </c>
      <c r="E856" s="6" t="str">
        <f t="shared" si="80"/>
        <v>Default Delivery Agent.</v>
      </c>
      <c r="F856" s="6" t="str">
        <f t="shared" si="77"/>
        <v>01. Hadfields</v>
      </c>
    </row>
    <row r="857" spans="1:6" x14ac:dyDescent="0.25">
      <c r="A857" t="s">
        <v>21</v>
      </c>
      <c r="B857" s="1" t="str">
        <f>"""Nav"",""Pentland LIVE"",""27"",""1"",""MF-CRPL8LW-FVLC"""</f>
        <v>"Nav","Pentland LIVE","27","1","MF-CRPL8LW-FVLC"</v>
      </c>
      <c r="C857" s="3" t="str">
        <f>"MF-CRPL8LW-FVLC"</f>
        <v>MF-CRPL8LW-FVLC</v>
      </c>
      <c r="D857" s="3" t="str">
        <f>"T1-G3"</f>
        <v>T1-G3</v>
      </c>
      <c r="E857" s="6" t="str">
        <f t="shared" si="80"/>
        <v>Default Delivery Agent.</v>
      </c>
      <c r="F857" s="6" t="str">
        <f t="shared" si="77"/>
        <v>01. Hadfields</v>
      </c>
    </row>
    <row r="858" spans="1:6" x14ac:dyDescent="0.25">
      <c r="A858" t="s">
        <v>21</v>
      </c>
      <c r="B858" s="1" t="str">
        <f>"""Nav"",""Pentland LIVE"",""27"",""1"",""MF-CRPLWH18FV-LC"""</f>
        <v>"Nav","Pentland LIVE","27","1","MF-CRPLWH18FV-LC"</v>
      </c>
      <c r="C858" s="3" t="str">
        <f>"MF-CRPLWH18FV-LC"</f>
        <v>MF-CRPLWH18FV-LC</v>
      </c>
      <c r="D858" s="3" t="str">
        <f>"T1-G4"</f>
        <v>T1-G4</v>
      </c>
      <c r="E858" s="6" t="str">
        <f t="shared" si="80"/>
        <v>Default Delivery Agent.</v>
      </c>
      <c r="F858" s="6" t="str">
        <f t="shared" si="77"/>
        <v>01. Hadfields</v>
      </c>
    </row>
    <row r="859" spans="1:6" x14ac:dyDescent="0.25">
      <c r="A859" t="s">
        <v>21</v>
      </c>
      <c r="B859" s="1" t="str">
        <f>"""Nav"",""Pentland LIVE"",""27"",""1"",""MF-ECO1 960PQ-TVCR"""</f>
        <v>"Nav","Pentland LIVE","27","1","MF-ECO1 960PQ-TVCR"</v>
      </c>
      <c r="C859" s="3" t="str">
        <f>"MF-ECO1 960PQ-TVCR"</f>
        <v>MF-ECO1 960PQ-TVCR</v>
      </c>
      <c r="D859" s="3" t="str">
        <f t="shared" ref="D859:D867" si="82">"T1-G3"</f>
        <v>T1-G3</v>
      </c>
      <c r="E859" s="6" t="str">
        <f t="shared" si="80"/>
        <v>Default Delivery Agent.</v>
      </c>
      <c r="F859" s="6" t="str">
        <f t="shared" ref="F859:F922" si="83">"01. Hadfields"</f>
        <v>01. Hadfields</v>
      </c>
    </row>
    <row r="860" spans="1:6" x14ac:dyDescent="0.25">
      <c r="A860" t="s">
        <v>21</v>
      </c>
      <c r="B860" s="1" t="str">
        <f>"""Nav"",""Pentland LIVE"",""27"",""1"",""MF-ECO1-1210BM-TVCR"""</f>
        <v>"Nav","Pentland LIVE","27","1","MF-ECO1-1210BM-TVCR"</v>
      </c>
      <c r="C860" s="3" t="str">
        <f>"MF-ECO1-1210BM-TVCR"</f>
        <v>MF-ECO1-1210BM-TVCR</v>
      </c>
      <c r="D860" s="3" t="str">
        <f t="shared" si="82"/>
        <v>T1-G3</v>
      </c>
      <c r="E860" s="6" t="str">
        <f t="shared" si="80"/>
        <v>Default Delivery Agent.</v>
      </c>
      <c r="F860" s="6" t="str">
        <f t="shared" si="83"/>
        <v>01. Hadfields</v>
      </c>
    </row>
    <row r="861" spans="1:6" x14ac:dyDescent="0.25">
      <c r="A861" t="s">
        <v>21</v>
      </c>
      <c r="B861" s="1" t="str">
        <f>"""Nav"",""Pentland LIVE"",""27"",""1"",""MF-ECO1-1210FE-TVCR"""</f>
        <v>"Nav","Pentland LIVE","27","1","MF-ECO1-1210FE-TVCR"</v>
      </c>
      <c r="C861" s="3" t="str">
        <f>"MF-ECO1-1210FE-TVCR"</f>
        <v>MF-ECO1-1210FE-TVCR</v>
      </c>
      <c r="D861" s="3" t="str">
        <f t="shared" si="82"/>
        <v>T1-G3</v>
      </c>
      <c r="E861" s="6" t="str">
        <f t="shared" si="80"/>
        <v>Default Delivery Agent.</v>
      </c>
      <c r="F861" s="6" t="str">
        <f t="shared" si="83"/>
        <v>01. Hadfields</v>
      </c>
    </row>
    <row r="862" spans="1:6" x14ac:dyDescent="0.25">
      <c r="A862" t="s">
        <v>21</v>
      </c>
      <c r="B862" s="1" t="str">
        <f>"""Nav"",""Pentland LIVE"",""27"",""1"",""MF-ECO1-1210FV-TVCR"""</f>
        <v>"Nav","Pentland LIVE","27","1","MF-ECO1-1210FV-TVCR"</v>
      </c>
      <c r="C862" s="3" t="str">
        <f>"MF-ECO1-1210FV-TVCR"</f>
        <v>MF-ECO1-1210FV-TVCR</v>
      </c>
      <c r="D862" s="3" t="str">
        <f t="shared" si="82"/>
        <v>T1-G3</v>
      </c>
      <c r="E862" s="6" t="str">
        <f t="shared" si="80"/>
        <v>Default Delivery Agent.</v>
      </c>
      <c r="F862" s="6" t="str">
        <f t="shared" si="83"/>
        <v>01. Hadfields</v>
      </c>
    </row>
    <row r="863" spans="1:6" x14ac:dyDescent="0.25">
      <c r="A863" t="s">
        <v>21</v>
      </c>
      <c r="B863" s="1" t="str">
        <f>"""Nav"",""Pentland LIVE"",""27"",""1"",""MF-ECO1-1210PQ-TVCR"""</f>
        <v>"Nav","Pentland LIVE","27","1","MF-ECO1-1210PQ-TVCR"</v>
      </c>
      <c r="C863" s="3" t="str">
        <f>"MF-ECO1-1210PQ-TVCR"</f>
        <v>MF-ECO1-1210PQ-TVCR</v>
      </c>
      <c r="D863" s="3" t="str">
        <f t="shared" si="82"/>
        <v>T1-G3</v>
      </c>
      <c r="E863" s="6" t="str">
        <f t="shared" si="80"/>
        <v>Default Delivery Agent.</v>
      </c>
      <c r="F863" s="6" t="str">
        <f t="shared" si="83"/>
        <v>01. Hadfields</v>
      </c>
    </row>
    <row r="864" spans="1:6" x14ac:dyDescent="0.25">
      <c r="A864" t="s">
        <v>21</v>
      </c>
      <c r="B864" s="1" t="str">
        <f>"""Nav"",""Pentland LIVE"",""27"",""1"",""MF-ECO1-1420BM-TVCR"""</f>
        <v>"Nav","Pentland LIVE","27","1","MF-ECO1-1420BM-TVCR"</v>
      </c>
      <c r="C864" s="3" t="str">
        <f>"MF-ECO1-1420BM-TVCR"</f>
        <v>MF-ECO1-1420BM-TVCR</v>
      </c>
      <c r="D864" s="3" t="str">
        <f t="shared" si="82"/>
        <v>T1-G3</v>
      </c>
      <c r="E864" s="6" t="str">
        <f t="shared" si="80"/>
        <v>Default Delivery Agent.</v>
      </c>
      <c r="F864" s="6" t="str">
        <f t="shared" si="83"/>
        <v>01. Hadfields</v>
      </c>
    </row>
    <row r="865" spans="1:6" x14ac:dyDescent="0.25">
      <c r="A865" t="s">
        <v>21</v>
      </c>
      <c r="B865" s="1" t="str">
        <f>"""Nav"",""Pentland LIVE"",""27"",""1"",""MF-ECO1-1420FE-TVCR"""</f>
        <v>"Nav","Pentland LIVE","27","1","MF-ECO1-1420FE-TVCR"</v>
      </c>
      <c r="C865" s="3" t="str">
        <f>"MF-ECO1-1420FE-TVCR"</f>
        <v>MF-ECO1-1420FE-TVCR</v>
      </c>
      <c r="D865" s="3" t="str">
        <f t="shared" si="82"/>
        <v>T1-G3</v>
      </c>
      <c r="E865" s="6" t="str">
        <f t="shared" si="80"/>
        <v>Default Delivery Agent.</v>
      </c>
      <c r="F865" s="6" t="str">
        <f t="shared" si="83"/>
        <v>01. Hadfields</v>
      </c>
    </row>
    <row r="866" spans="1:6" x14ac:dyDescent="0.25">
      <c r="A866" t="s">
        <v>21</v>
      </c>
      <c r="B866" s="1" t="str">
        <f>"""Nav"",""Pentland LIVE"",""27"",""1"",""MF-ECO1-1420FVD-TVCR"""</f>
        <v>"Nav","Pentland LIVE","27","1","MF-ECO1-1420FVD-TVCR"</v>
      </c>
      <c r="C866" s="3" t="str">
        <f>"MF-ECO1-1420FVD-TVCR"</f>
        <v>MF-ECO1-1420FVD-TVCR</v>
      </c>
      <c r="D866" s="3" t="str">
        <f t="shared" si="82"/>
        <v>T1-G3</v>
      </c>
      <c r="E866" s="6" t="str">
        <f t="shared" si="80"/>
        <v>Default Delivery Agent.</v>
      </c>
      <c r="F866" s="6" t="str">
        <f t="shared" si="83"/>
        <v>01. Hadfields</v>
      </c>
    </row>
    <row r="867" spans="1:6" x14ac:dyDescent="0.25">
      <c r="A867" t="s">
        <v>21</v>
      </c>
      <c r="B867" s="1" t="str">
        <f>"""Nav"",""Pentland LIVE"",""27"",""1"",""MF-ECO1-1420FV-TVCR"""</f>
        <v>"Nav","Pentland LIVE","27","1","MF-ECO1-1420FV-TVCR"</v>
      </c>
      <c r="C867" s="3" t="str">
        <f>"MF-ECO1-1420FV-TVCR"</f>
        <v>MF-ECO1-1420FV-TVCR</v>
      </c>
      <c r="D867" s="3" t="str">
        <f t="shared" si="82"/>
        <v>T1-G3</v>
      </c>
      <c r="E867" s="6" t="str">
        <f t="shared" si="80"/>
        <v>Default Delivery Agent.</v>
      </c>
      <c r="F867" s="6" t="str">
        <f t="shared" si="83"/>
        <v>01. Hadfields</v>
      </c>
    </row>
    <row r="868" spans="1:6" x14ac:dyDescent="0.25">
      <c r="A868" t="s">
        <v>21</v>
      </c>
      <c r="B868" s="1" t="str">
        <f>"""Nav"",""Pentland LIVE"",""27"",""1"",""MF-ECO1-1920FE-TVCR"""</f>
        <v>"Nav","Pentland LIVE","27","1","MF-ECO1-1920FE-TVCR"</v>
      </c>
      <c r="C868" s="3" t="str">
        <f>"MF-ECO1-1920FE-TVCR"</f>
        <v>MF-ECO1-1920FE-TVCR</v>
      </c>
      <c r="D868" s="3" t="str">
        <f>"T1-G4"</f>
        <v>T1-G4</v>
      </c>
      <c r="E868" s="6" t="str">
        <f t="shared" si="80"/>
        <v>Default Delivery Agent.</v>
      </c>
      <c r="F868" s="6" t="str">
        <f t="shared" si="83"/>
        <v>01. Hadfields</v>
      </c>
    </row>
    <row r="869" spans="1:6" x14ac:dyDescent="0.25">
      <c r="A869" t="s">
        <v>21</v>
      </c>
      <c r="B869" s="1" t="str">
        <f>"""Nav"",""Pentland LIVE"",""27"",""1"",""MF-ECO1-1920FV-TVCR"""</f>
        <v>"Nav","Pentland LIVE","27","1","MF-ECO1-1920FV-TVCR"</v>
      </c>
      <c r="C869" s="3" t="str">
        <f>"MF-ECO1-1920FV-TVCR"</f>
        <v>MF-ECO1-1920FV-TVCR</v>
      </c>
      <c r="D869" s="3" t="str">
        <f>"T1-G4"</f>
        <v>T1-G4</v>
      </c>
      <c r="E869" s="6" t="str">
        <f t="shared" si="80"/>
        <v>Default Delivery Agent.</v>
      </c>
      <c r="F869" s="6" t="str">
        <f t="shared" si="83"/>
        <v>01. Hadfields</v>
      </c>
    </row>
    <row r="870" spans="1:6" x14ac:dyDescent="0.25">
      <c r="A870" t="s">
        <v>21</v>
      </c>
      <c r="B870" s="1" t="str">
        <f>"""Nav"",""Pentland LIVE"",""27"",""1"",""MF-ECO1-2420FE-TVCR"""</f>
        <v>"Nav","Pentland LIVE","27","1","MF-ECO1-2420FE-TVCR"</v>
      </c>
      <c r="C870" s="3" t="str">
        <f>"MF-ECO1-2420FE-TVCR"</f>
        <v>MF-ECO1-2420FE-TVCR</v>
      </c>
      <c r="D870" s="3" t="str">
        <f>"T1-G5"</f>
        <v>T1-G5</v>
      </c>
      <c r="E870" s="6" t="str">
        <f t="shared" si="80"/>
        <v>Default Delivery Agent.</v>
      </c>
      <c r="F870" s="6" t="str">
        <f t="shared" si="83"/>
        <v>01. Hadfields</v>
      </c>
    </row>
    <row r="871" spans="1:6" x14ac:dyDescent="0.25">
      <c r="A871" t="s">
        <v>21</v>
      </c>
      <c r="B871" s="1" t="str">
        <f>"""Nav"",""Pentland LIVE"",""27"",""1"",""MF-ECO1-2420FV-TVCR"""</f>
        <v>"Nav","Pentland LIVE","27","1","MF-ECO1-2420FV-TVCR"</v>
      </c>
      <c r="C871" s="3" t="str">
        <f>"MF-ECO1-2420FV-TVCR"</f>
        <v>MF-ECO1-2420FV-TVCR</v>
      </c>
      <c r="D871" s="3" t="str">
        <f>"T1-G5"</f>
        <v>T1-G5</v>
      </c>
      <c r="E871" s="6" t="str">
        <f t="shared" si="80"/>
        <v>Default Delivery Agent.</v>
      </c>
      <c r="F871" s="6" t="str">
        <f t="shared" si="83"/>
        <v>01. Hadfields</v>
      </c>
    </row>
    <row r="872" spans="1:6" x14ac:dyDescent="0.25">
      <c r="A872" t="s">
        <v>21</v>
      </c>
      <c r="B872" s="1" t="str">
        <f>"""Nav"",""Pentland LIVE"",""27"",""1"",""MF-ECO1-2840FE-TVCR"""</f>
        <v>"Nav","Pentland LIVE","27","1","MF-ECO1-2840FE-TVCR"</v>
      </c>
      <c r="C872" s="3" t="str">
        <f>"MF-ECO1-2840FE-TVCR"</f>
        <v>MF-ECO1-2840FE-TVCR</v>
      </c>
      <c r="D872" s="3" t="str">
        <f>"T1-G6"</f>
        <v>T1-G6</v>
      </c>
      <c r="E872" s="6" t="str">
        <f t="shared" si="80"/>
        <v>Default Delivery Agent.</v>
      </c>
      <c r="F872" s="6" t="str">
        <f t="shared" si="83"/>
        <v>01. Hadfields</v>
      </c>
    </row>
    <row r="873" spans="1:6" x14ac:dyDescent="0.25">
      <c r="A873" t="s">
        <v>21</v>
      </c>
      <c r="B873" s="1" t="str">
        <f>"""Nav"",""Pentland LIVE"",""27"",""1"",""MF-ECO1-2840FV-TVCR"""</f>
        <v>"Nav","Pentland LIVE","27","1","MF-ECO1-2840FV-TVCR"</v>
      </c>
      <c r="C873" s="3" t="str">
        <f>"MF-ECO1-2840FV-TVCR"</f>
        <v>MF-ECO1-2840FV-TVCR</v>
      </c>
      <c r="D873" s="3" t="str">
        <f>"T1-G6"</f>
        <v>T1-G6</v>
      </c>
      <c r="E873" s="6" t="str">
        <f t="shared" si="80"/>
        <v>Default Delivery Agent.</v>
      </c>
      <c r="F873" s="6" t="str">
        <f t="shared" si="83"/>
        <v>01. Hadfields</v>
      </c>
    </row>
    <row r="874" spans="1:6" x14ac:dyDescent="0.25">
      <c r="A874" t="s">
        <v>21</v>
      </c>
      <c r="B874" s="1" t="str">
        <f>"""Nav"",""Pentland LIVE"",""27"",""1"",""MF-ECO1-90EXT-FVTVCR"""</f>
        <v>"Nav","Pentland LIVE","27","1","MF-ECO1-90EXT-FVTVCR"</v>
      </c>
      <c r="C874" s="3" t="str">
        <f>"MF-ECO1-90EXT-FVTVCR"</f>
        <v>MF-ECO1-90EXT-FVTVCR</v>
      </c>
      <c r="D874" s="3" t="str">
        <f t="shared" ref="D874:D892" si="84">"T1-G3"</f>
        <v>T1-G3</v>
      </c>
      <c r="E874" s="6" t="str">
        <f t="shared" si="80"/>
        <v>Default Delivery Agent.</v>
      </c>
      <c r="F874" s="6" t="str">
        <f t="shared" si="83"/>
        <v>01. Hadfields</v>
      </c>
    </row>
    <row r="875" spans="1:6" x14ac:dyDescent="0.25">
      <c r="A875" t="s">
        <v>21</v>
      </c>
      <c r="B875" s="1" t="str">
        <f>"""Nav"",""Pentland LIVE"",""27"",""1"",""MF-ECO1-90INT-FETVCR"""</f>
        <v>"Nav","Pentland LIVE","27","1","MF-ECO1-90INT-FETVCR"</v>
      </c>
      <c r="C875" s="3" t="str">
        <f>"MF-ECO1-90INT-FETVCR"</f>
        <v>MF-ECO1-90INT-FETVCR</v>
      </c>
      <c r="D875" s="3" t="str">
        <f t="shared" si="84"/>
        <v>T1-G3</v>
      </c>
      <c r="E875" s="6" t="str">
        <f t="shared" si="80"/>
        <v>Default Delivery Agent.</v>
      </c>
      <c r="F875" s="6" t="str">
        <f t="shared" si="83"/>
        <v>01. Hadfields</v>
      </c>
    </row>
    <row r="876" spans="1:6" x14ac:dyDescent="0.25">
      <c r="A876" t="s">
        <v>21</v>
      </c>
      <c r="B876" s="1" t="str">
        <f>"""Nav"",""Pentland LIVE"",""27"",""1"",""MF-ECO1-90INT-FVTVCR"""</f>
        <v>"Nav","Pentland LIVE","27","1","MF-ECO1-90INT-FVTVCR"</v>
      </c>
      <c r="C876" s="3" t="str">
        <f>"MF-ECO1-90INT-FVTVCR"</f>
        <v>MF-ECO1-90INT-FVTVCR</v>
      </c>
      <c r="D876" s="3" t="str">
        <f t="shared" si="84"/>
        <v>T1-G3</v>
      </c>
      <c r="E876" s="6" t="str">
        <f t="shared" si="80"/>
        <v>Default Delivery Agent.</v>
      </c>
      <c r="F876" s="6" t="str">
        <f t="shared" si="83"/>
        <v>01. Hadfields</v>
      </c>
    </row>
    <row r="877" spans="1:6" x14ac:dyDescent="0.25">
      <c r="A877" t="s">
        <v>21</v>
      </c>
      <c r="B877" s="1" t="str">
        <f>"""Nav"",""Pentland LIVE"",""27"",""1"",""MF-ECO1-960FE-TVCR"""</f>
        <v>"Nav","Pentland LIVE","27","1","MF-ECO1-960FE-TVCR"</v>
      </c>
      <c r="C877" s="3" t="str">
        <f>"MF-ECO1-960FE-TVCR"</f>
        <v>MF-ECO1-960FE-TVCR</v>
      </c>
      <c r="D877" s="3" t="str">
        <f t="shared" si="84"/>
        <v>T1-G3</v>
      </c>
      <c r="E877" s="6" t="str">
        <f t="shared" si="80"/>
        <v>Default Delivery Agent.</v>
      </c>
      <c r="F877" s="6" t="str">
        <f t="shared" si="83"/>
        <v>01. Hadfields</v>
      </c>
    </row>
    <row r="878" spans="1:6" x14ac:dyDescent="0.25">
      <c r="A878" t="s">
        <v>21</v>
      </c>
      <c r="B878" s="1" t="str">
        <f>"""Nav"",""Pentland LIVE"",""27"",""1"",""MF-ECO1-960FVD-TVCR"""</f>
        <v>"Nav","Pentland LIVE","27","1","MF-ECO1-960FVD-TVCR"</v>
      </c>
      <c r="C878" s="3" t="str">
        <f>"MF-ECO1-960FVD-TVCR"</f>
        <v>MF-ECO1-960FVD-TVCR</v>
      </c>
      <c r="D878" s="3" t="str">
        <f t="shared" si="84"/>
        <v>T1-G3</v>
      </c>
      <c r="E878" s="6" t="str">
        <f t="shared" si="80"/>
        <v>Default Delivery Agent.</v>
      </c>
      <c r="F878" s="6" t="str">
        <f t="shared" si="83"/>
        <v>01. Hadfields</v>
      </c>
    </row>
    <row r="879" spans="1:6" x14ac:dyDescent="0.25">
      <c r="A879" t="s">
        <v>21</v>
      </c>
      <c r="B879" s="1" t="str">
        <f>"""Nav"",""Pentland LIVE"",""27"",""1"",""MF-ECO1-960FV-TVCR"""</f>
        <v>"Nav","Pentland LIVE","27","1","MF-ECO1-960FV-TVCR"</v>
      </c>
      <c r="C879" s="3" t="str">
        <f>"MF-ECO1-960FV-TVCR"</f>
        <v>MF-ECO1-960FV-TVCR</v>
      </c>
      <c r="D879" s="3" t="str">
        <f t="shared" si="84"/>
        <v>T1-G3</v>
      </c>
      <c r="E879" s="6" t="str">
        <f t="shared" si="80"/>
        <v>Default Delivery Agent.</v>
      </c>
      <c r="F879" s="6" t="str">
        <f t="shared" si="83"/>
        <v>01. Hadfields</v>
      </c>
    </row>
    <row r="880" spans="1:6" x14ac:dyDescent="0.25">
      <c r="A880" t="s">
        <v>21</v>
      </c>
      <c r="B880" s="1" t="str">
        <f>"""Nav"",""Pentland LIVE"",""27"",""1"",""MF-ECO1-960PQ-TVCR"""</f>
        <v>"Nav","Pentland LIVE","27","1","MF-ECO1-960PQ-TVCR"</v>
      </c>
      <c r="C880" s="3" t="str">
        <f>"MF-ECO1-960PQ-TVCR"</f>
        <v>MF-ECO1-960PQ-TVCR</v>
      </c>
      <c r="D880" s="3" t="str">
        <f t="shared" si="84"/>
        <v>T1-G3</v>
      </c>
      <c r="E880" s="6" t="str">
        <f t="shared" si="80"/>
        <v>Default Delivery Agent.</v>
      </c>
      <c r="F880" s="6" t="str">
        <f t="shared" si="83"/>
        <v>01. Hadfields</v>
      </c>
    </row>
    <row r="881" spans="1:6" x14ac:dyDescent="0.25">
      <c r="A881" t="s">
        <v>21</v>
      </c>
      <c r="B881" s="1" t="str">
        <f>"""Nav"",""Pentland LIVE"",""27"",""1"",""MF-EU10FE-VCR"""</f>
        <v>"Nav","Pentland LIVE","27","1","MF-EU10FE-VCR"</v>
      </c>
      <c r="C881" s="3" t="str">
        <f>"MF-EU10FE-VCR"</f>
        <v>MF-EU10FE-VCR</v>
      </c>
      <c r="D881" s="3" t="str">
        <f t="shared" si="84"/>
        <v>T1-G3</v>
      </c>
      <c r="E881" s="6" t="str">
        <f t="shared" si="80"/>
        <v>Default Delivery Agent.</v>
      </c>
      <c r="F881" s="6" t="str">
        <f t="shared" si="83"/>
        <v>01. Hadfields</v>
      </c>
    </row>
    <row r="882" spans="1:6" x14ac:dyDescent="0.25">
      <c r="A882" t="s">
        <v>21</v>
      </c>
      <c r="B882" s="1" t="str">
        <f>"""Nav"",""Pentland LIVE"",""27"",""1"",""MF-EU10FE-VPR"""</f>
        <v>"Nav","Pentland LIVE","27","1","MF-EU10FE-VPR"</v>
      </c>
      <c r="C882" s="3" t="str">
        <f>"MF-EU10FE-VPR"</f>
        <v>MF-EU10FE-VPR</v>
      </c>
      <c r="D882" s="3" t="str">
        <f t="shared" si="84"/>
        <v>T1-G3</v>
      </c>
      <c r="E882" s="6" t="str">
        <f t="shared" si="80"/>
        <v>Default Delivery Agent.</v>
      </c>
      <c r="F882" s="6" t="str">
        <f t="shared" si="83"/>
        <v>01. Hadfields</v>
      </c>
    </row>
    <row r="883" spans="1:6" x14ac:dyDescent="0.25">
      <c r="A883" t="s">
        <v>21</v>
      </c>
      <c r="B883" s="1" t="str">
        <f>"""Nav"",""Pentland LIVE"",""27"",""1"",""MF-EU10FV-VCR"""</f>
        <v>"Nav","Pentland LIVE","27","1","MF-EU10FV-VCR"</v>
      </c>
      <c r="C883" s="3" t="str">
        <f>"MF-EU10FV-VCR"</f>
        <v>MF-EU10FV-VCR</v>
      </c>
      <c r="D883" s="3" t="str">
        <f t="shared" si="84"/>
        <v>T1-G3</v>
      </c>
      <c r="E883" s="6" t="str">
        <f t="shared" si="80"/>
        <v>Default Delivery Agent.</v>
      </c>
      <c r="F883" s="6" t="str">
        <f t="shared" si="83"/>
        <v>01. Hadfields</v>
      </c>
    </row>
    <row r="884" spans="1:6" x14ac:dyDescent="0.25">
      <c r="A884" t="s">
        <v>21</v>
      </c>
      <c r="B884" s="1" t="str">
        <f>"""Nav"",""Pentland LIVE"",""27"",""1"",""MF-EU10FV-VPR"""</f>
        <v>"Nav","Pentland LIVE","27","1","MF-EU10FV-VPR"</v>
      </c>
      <c r="C884" s="3" t="str">
        <f>"MF-EU10FV-VPR"</f>
        <v>MF-EU10FV-VPR</v>
      </c>
      <c r="D884" s="3" t="str">
        <f t="shared" si="84"/>
        <v>T1-G3</v>
      </c>
      <c r="E884" s="6" t="str">
        <f t="shared" si="80"/>
        <v>Default Delivery Agent.</v>
      </c>
      <c r="F884" s="6" t="str">
        <f t="shared" si="83"/>
        <v>01. Hadfields</v>
      </c>
    </row>
    <row r="885" spans="1:6" x14ac:dyDescent="0.25">
      <c r="A885" t="s">
        <v>21</v>
      </c>
      <c r="B885" s="1" t="str">
        <f>"""Nav"",""Pentland LIVE"",""27"",""1"",""MF-EU13FE-VCR"""</f>
        <v>"Nav","Pentland LIVE","27","1","MF-EU13FE-VCR"</v>
      </c>
      <c r="C885" s="3" t="str">
        <f>"MF-EU13FE-VCR"</f>
        <v>MF-EU13FE-VCR</v>
      </c>
      <c r="D885" s="3" t="str">
        <f t="shared" si="84"/>
        <v>T1-G3</v>
      </c>
      <c r="E885" s="6" t="str">
        <f t="shared" si="80"/>
        <v>Default Delivery Agent.</v>
      </c>
      <c r="F885" s="6" t="str">
        <f t="shared" si="83"/>
        <v>01. Hadfields</v>
      </c>
    </row>
    <row r="886" spans="1:6" x14ac:dyDescent="0.25">
      <c r="A886" t="s">
        <v>21</v>
      </c>
      <c r="B886" s="1" t="str">
        <f>"""Nav"",""Pentland LIVE"",""27"",""1"",""MF-EU13FE-VPR"""</f>
        <v>"Nav","Pentland LIVE","27","1","MF-EU13FE-VPR"</v>
      </c>
      <c r="C886" s="3" t="str">
        <f>"MF-EU13FE-VPR"</f>
        <v>MF-EU13FE-VPR</v>
      </c>
      <c r="D886" s="3" t="str">
        <f t="shared" si="84"/>
        <v>T1-G3</v>
      </c>
      <c r="E886" s="6" t="str">
        <f t="shared" si="80"/>
        <v>Default Delivery Agent.</v>
      </c>
      <c r="F886" s="6" t="str">
        <f t="shared" si="83"/>
        <v>01. Hadfields</v>
      </c>
    </row>
    <row r="887" spans="1:6" x14ac:dyDescent="0.25">
      <c r="A887" t="s">
        <v>21</v>
      </c>
      <c r="B887" s="1" t="str">
        <f>"""Nav"",""Pentland LIVE"",""27"",""1"",""MF-EU13FV-VCR"""</f>
        <v>"Nav","Pentland LIVE","27","1","MF-EU13FV-VCR"</v>
      </c>
      <c r="C887" s="3" t="str">
        <f>"MF-EU13FV-VCR"</f>
        <v>MF-EU13FV-VCR</v>
      </c>
      <c r="D887" s="3" t="str">
        <f t="shared" si="84"/>
        <v>T1-G3</v>
      </c>
      <c r="E887" s="6" t="str">
        <f t="shared" si="80"/>
        <v>Default Delivery Agent.</v>
      </c>
      <c r="F887" s="6" t="str">
        <f t="shared" si="83"/>
        <v>01. Hadfields</v>
      </c>
    </row>
    <row r="888" spans="1:6" x14ac:dyDescent="0.25">
      <c r="A888" t="s">
        <v>21</v>
      </c>
      <c r="B888" s="1" t="str">
        <f>"""Nav"",""Pentland LIVE"",""27"",""1"",""MF-EU13FV-VPR"""</f>
        <v>"Nav","Pentland LIVE","27","1","MF-EU13FV-VPR"</v>
      </c>
      <c r="C888" s="3" t="str">
        <f>"MF-EU13FV-VPR"</f>
        <v>MF-EU13FV-VPR</v>
      </c>
      <c r="D888" s="3" t="str">
        <f t="shared" si="84"/>
        <v>T1-G3</v>
      </c>
      <c r="E888" s="6" t="str">
        <f t="shared" si="80"/>
        <v>Default Delivery Agent.</v>
      </c>
      <c r="F888" s="6" t="str">
        <f t="shared" si="83"/>
        <v>01. Hadfields</v>
      </c>
    </row>
    <row r="889" spans="1:6" x14ac:dyDescent="0.25">
      <c r="A889" t="s">
        <v>21</v>
      </c>
      <c r="B889" s="1" t="str">
        <f>"""Nav"",""Pentland LIVE"",""27"",""1"",""MF-EU15FE-VCR"""</f>
        <v>"Nav","Pentland LIVE","27","1","MF-EU15FE-VCR"</v>
      </c>
      <c r="C889" s="3" t="str">
        <f>"MF-EU15FE-VCR"</f>
        <v>MF-EU15FE-VCR</v>
      </c>
      <c r="D889" s="3" t="str">
        <f t="shared" si="84"/>
        <v>T1-G3</v>
      </c>
      <c r="E889" s="6" t="str">
        <f t="shared" si="80"/>
        <v>Default Delivery Agent.</v>
      </c>
      <c r="F889" s="6" t="str">
        <f t="shared" si="83"/>
        <v>01. Hadfields</v>
      </c>
    </row>
    <row r="890" spans="1:6" x14ac:dyDescent="0.25">
      <c r="A890" t="s">
        <v>21</v>
      </c>
      <c r="B890" s="1" t="str">
        <f>"""Nav"",""Pentland LIVE"",""27"",""1"",""MF-EU15FE-VPR"""</f>
        <v>"Nav","Pentland LIVE","27","1","MF-EU15FE-VPR"</v>
      </c>
      <c r="C890" s="3" t="str">
        <f>"MF-EU15FE-VPR"</f>
        <v>MF-EU15FE-VPR</v>
      </c>
      <c r="D890" s="3" t="str">
        <f t="shared" si="84"/>
        <v>T1-G3</v>
      </c>
      <c r="E890" s="6" t="str">
        <f t="shared" si="80"/>
        <v>Default Delivery Agent.</v>
      </c>
      <c r="F890" s="6" t="str">
        <f t="shared" si="83"/>
        <v>01. Hadfields</v>
      </c>
    </row>
    <row r="891" spans="1:6" x14ac:dyDescent="0.25">
      <c r="A891" t="s">
        <v>21</v>
      </c>
      <c r="B891" s="1" t="str">
        <f>"""Nav"",""Pentland LIVE"",""27"",""1"",""MF-EU15FV-VCR"""</f>
        <v>"Nav","Pentland LIVE","27","1","MF-EU15FV-VCR"</v>
      </c>
      <c r="C891" s="3" t="str">
        <f>"MF-EU15FV-VCR"</f>
        <v>MF-EU15FV-VCR</v>
      </c>
      <c r="D891" s="3" t="str">
        <f t="shared" si="84"/>
        <v>T1-G3</v>
      </c>
      <c r="E891" s="6" t="str">
        <f t="shared" si="80"/>
        <v>Default Delivery Agent.</v>
      </c>
      <c r="F891" s="6" t="str">
        <f t="shared" si="83"/>
        <v>01. Hadfields</v>
      </c>
    </row>
    <row r="892" spans="1:6" x14ac:dyDescent="0.25">
      <c r="A892" t="s">
        <v>21</v>
      </c>
      <c r="B892" s="1" t="str">
        <f>"""Nav"",""Pentland LIVE"",""27"",""1"",""MF-EU15FV-VPR"""</f>
        <v>"Nav","Pentland LIVE","27","1","MF-EU15FV-VPR"</v>
      </c>
      <c r="C892" s="3" t="str">
        <f>"MF-EU15FV-VPR"</f>
        <v>MF-EU15FV-VPR</v>
      </c>
      <c r="D892" s="3" t="str">
        <f t="shared" si="84"/>
        <v>T1-G3</v>
      </c>
      <c r="E892" s="6" t="str">
        <f t="shared" si="80"/>
        <v>Default Delivery Agent.</v>
      </c>
      <c r="F892" s="6" t="str">
        <f t="shared" si="83"/>
        <v>01. Hadfields</v>
      </c>
    </row>
    <row r="893" spans="1:6" x14ac:dyDescent="0.25">
      <c r="A893" t="s">
        <v>21</v>
      </c>
      <c r="B893" s="1" t="str">
        <f>"""Nav"",""Pentland LIVE"",""27"",""1"",""MF-EU20FE-VCR"""</f>
        <v>"Nav","Pentland LIVE","27","1","MF-EU20FE-VCR"</v>
      </c>
      <c r="C893" s="3" t="str">
        <f>"MF-EU20FE-VCR"</f>
        <v>MF-EU20FE-VCR</v>
      </c>
      <c r="D893" s="3" t="str">
        <f>"T1-G4"</f>
        <v>T1-G4</v>
      </c>
      <c r="E893" s="6" t="str">
        <f t="shared" si="80"/>
        <v>Default Delivery Agent.</v>
      </c>
      <c r="F893" s="6" t="str">
        <f t="shared" si="83"/>
        <v>01. Hadfields</v>
      </c>
    </row>
    <row r="894" spans="1:6" x14ac:dyDescent="0.25">
      <c r="A894" t="s">
        <v>21</v>
      </c>
      <c r="B894" s="1" t="str">
        <f>"""Nav"",""Pentland LIVE"",""27"",""1"",""MF-EU20FE-VPR"""</f>
        <v>"Nav","Pentland LIVE","27","1","MF-EU20FE-VPR"</v>
      </c>
      <c r="C894" s="3" t="str">
        <f>"MF-EU20FE-VPR"</f>
        <v>MF-EU20FE-VPR</v>
      </c>
      <c r="D894" s="3" t="str">
        <f>"T1-G4"</f>
        <v>T1-G4</v>
      </c>
      <c r="E894" s="6" t="str">
        <f t="shared" si="80"/>
        <v>Default Delivery Agent.</v>
      </c>
      <c r="F894" s="6" t="str">
        <f t="shared" si="83"/>
        <v>01. Hadfields</v>
      </c>
    </row>
    <row r="895" spans="1:6" x14ac:dyDescent="0.25">
      <c r="A895" t="s">
        <v>21</v>
      </c>
      <c r="B895" s="1" t="str">
        <f>"""Nav"",""Pentland LIVE"",""27"",""1"",""MF-EU20FV-VCR"""</f>
        <v>"Nav","Pentland LIVE","27","1","MF-EU20FV-VCR"</v>
      </c>
      <c r="C895" s="3" t="str">
        <f>"MF-EU20FV-VCR"</f>
        <v>MF-EU20FV-VCR</v>
      </c>
      <c r="D895" s="3" t="str">
        <f>"T1-G4"</f>
        <v>T1-G4</v>
      </c>
      <c r="E895" s="6" t="str">
        <f t="shared" si="80"/>
        <v>Default Delivery Agent.</v>
      </c>
      <c r="F895" s="6" t="str">
        <f t="shared" si="83"/>
        <v>01. Hadfields</v>
      </c>
    </row>
    <row r="896" spans="1:6" x14ac:dyDescent="0.25">
      <c r="A896" t="s">
        <v>21</v>
      </c>
      <c r="B896" s="1" t="str">
        <f>"""Nav"",""Pentland LIVE"",""27"",""1"",""MF-EU20FV-VPR"""</f>
        <v>"Nav","Pentland LIVE","27","1","MF-EU20FV-VPR"</v>
      </c>
      <c r="C896" s="3" t="str">
        <f>"MF-EU20FV-VPR"</f>
        <v>MF-EU20FV-VPR</v>
      </c>
      <c r="D896" s="3" t="str">
        <f>"T1-G4"</f>
        <v>T1-G4</v>
      </c>
      <c r="E896" s="6" t="str">
        <f t="shared" si="80"/>
        <v>Default Delivery Agent.</v>
      </c>
      <c r="F896" s="6" t="str">
        <f t="shared" si="83"/>
        <v>01. Hadfields</v>
      </c>
    </row>
    <row r="897" spans="1:6" x14ac:dyDescent="0.25">
      <c r="A897" t="s">
        <v>21</v>
      </c>
      <c r="B897" s="1" t="str">
        <f>"""Nav"",""Pentland LIVE"",""27"",""1"",""MF-EU25FE-VCR"""</f>
        <v>"Nav","Pentland LIVE","27","1","MF-EU25FE-VCR"</v>
      </c>
      <c r="C897" s="3" t="str">
        <f>"MF-EU25FE-VCR"</f>
        <v>MF-EU25FE-VCR</v>
      </c>
      <c r="D897" s="3" t="str">
        <f>"T1-G5"</f>
        <v>T1-G5</v>
      </c>
      <c r="E897" s="6" t="str">
        <f t="shared" si="80"/>
        <v>Default Delivery Agent.</v>
      </c>
      <c r="F897" s="6" t="str">
        <f t="shared" si="83"/>
        <v>01. Hadfields</v>
      </c>
    </row>
    <row r="898" spans="1:6" x14ac:dyDescent="0.25">
      <c r="A898" t="s">
        <v>21</v>
      </c>
      <c r="B898" s="1" t="str">
        <f>"""Nav"",""Pentland LIVE"",""27"",""1"",""MF-EU25FE-VPR"""</f>
        <v>"Nav","Pentland LIVE","27","1","MF-EU25FE-VPR"</v>
      </c>
      <c r="C898" s="3" t="str">
        <f>"MF-EU25FE-VPR"</f>
        <v>MF-EU25FE-VPR</v>
      </c>
      <c r="D898" s="3" t="str">
        <f>"T1-G5"</f>
        <v>T1-G5</v>
      </c>
      <c r="E898" s="6" t="str">
        <f t="shared" si="80"/>
        <v>Default Delivery Agent.</v>
      </c>
      <c r="F898" s="6" t="str">
        <f t="shared" si="83"/>
        <v>01. Hadfields</v>
      </c>
    </row>
    <row r="899" spans="1:6" x14ac:dyDescent="0.25">
      <c r="A899" t="s">
        <v>21</v>
      </c>
      <c r="B899" s="1" t="str">
        <f>"""Nav"",""Pentland LIVE"",""27"",""1"",""MF-EU25FV-VCR"""</f>
        <v>"Nav","Pentland LIVE","27","1","MF-EU25FV-VCR"</v>
      </c>
      <c r="C899" s="3" t="str">
        <f>"MF-EU25FV-VCR"</f>
        <v>MF-EU25FV-VCR</v>
      </c>
      <c r="D899" s="3" t="str">
        <f>"T1-G5"</f>
        <v>T1-G5</v>
      </c>
      <c r="E899" s="6" t="str">
        <f t="shared" si="80"/>
        <v>Default Delivery Agent.</v>
      </c>
      <c r="F899" s="6" t="str">
        <f t="shared" si="83"/>
        <v>01. Hadfields</v>
      </c>
    </row>
    <row r="900" spans="1:6" x14ac:dyDescent="0.25">
      <c r="A900" t="s">
        <v>21</v>
      </c>
      <c r="B900" s="1" t="str">
        <f>"""Nav"",""Pentland LIVE"",""27"",""1"",""MF-EU25FV-VPR"""</f>
        <v>"Nav","Pentland LIVE","27","1","MF-EU25FV-VPR"</v>
      </c>
      <c r="C900" s="3" t="str">
        <f>"MF-EU25FV-VPR"</f>
        <v>MF-EU25FV-VPR</v>
      </c>
      <c r="D900" s="3" t="str">
        <f>"T1-G5"</f>
        <v>T1-G5</v>
      </c>
      <c r="E900" s="6" t="str">
        <f t="shared" si="80"/>
        <v>Default Delivery Agent.</v>
      </c>
      <c r="F900" s="6" t="str">
        <f t="shared" si="83"/>
        <v>01. Hadfields</v>
      </c>
    </row>
    <row r="901" spans="1:6" x14ac:dyDescent="0.25">
      <c r="A901" t="s">
        <v>21</v>
      </c>
      <c r="B901" s="1" t="str">
        <f>"""Nav"",""Pentland LIVE"",""27"",""1"",""MF-HE18FV-LC"""</f>
        <v>"Nav","Pentland LIVE","27","1","MF-HE18FV-LC"</v>
      </c>
      <c r="C901" s="3" t="str">
        <f>"MF-HE18FV-LC"</f>
        <v>MF-HE18FV-LC</v>
      </c>
      <c r="D901" s="3" t="str">
        <f>"T1-G4"</f>
        <v>T1-G4</v>
      </c>
      <c r="E901" s="6" t="str">
        <f t="shared" si="80"/>
        <v>Default Delivery Agent.</v>
      </c>
      <c r="F901" s="6" t="str">
        <f t="shared" si="83"/>
        <v>01. Hadfields</v>
      </c>
    </row>
    <row r="902" spans="1:6" x14ac:dyDescent="0.25">
      <c r="A902" t="s">
        <v>21</v>
      </c>
      <c r="B902" s="1" t="str">
        <f>"""Nav"",""Pentland LIVE"",""27"",""1"",""MF-HEF10CB-VBS"""</f>
        <v>"Nav","Pentland LIVE","27","1","MF-HEF10CB-VBS"</v>
      </c>
      <c r="C902" s="3" t="str">
        <f>"MF-HEF10CB-VBS"</f>
        <v>MF-HEF10CB-VBS</v>
      </c>
      <c r="D902" s="3" t="str">
        <f t="shared" ref="D902:D926" si="85">"T1-G3"</f>
        <v>T1-G3</v>
      </c>
      <c r="E902" s="6" t="str">
        <f t="shared" si="80"/>
        <v>Default Delivery Agent.</v>
      </c>
      <c r="F902" s="6" t="str">
        <f t="shared" si="83"/>
        <v>01. Hadfields</v>
      </c>
    </row>
    <row r="903" spans="1:6" x14ac:dyDescent="0.25">
      <c r="A903" t="s">
        <v>21</v>
      </c>
      <c r="B903" s="1" t="str">
        <f>"""Nav"",""Pentland LIVE"",""27"",""1"",""MF-HEF10CB-VCR"""</f>
        <v>"Nav","Pentland LIVE","27","1","MF-HEF10CB-VCR"</v>
      </c>
      <c r="C903" s="3" t="str">
        <f>"MF-HEF10CB-VCR"</f>
        <v>MF-HEF10CB-VCR</v>
      </c>
      <c r="D903" s="3" t="str">
        <f t="shared" si="85"/>
        <v>T1-G3</v>
      </c>
      <c r="E903" s="6" t="str">
        <f t="shared" si="80"/>
        <v>Default Delivery Agent.</v>
      </c>
      <c r="F903" s="6" t="str">
        <f t="shared" si="83"/>
        <v>01. Hadfields</v>
      </c>
    </row>
    <row r="904" spans="1:6" x14ac:dyDescent="0.25">
      <c r="A904" t="s">
        <v>21</v>
      </c>
      <c r="B904" s="1" t="str">
        <f>"""Nav"",""Pentland LIVE"",""27"",""1"",""MF-HEF12CB-VBS"""</f>
        <v>"Nav","Pentland LIVE","27","1","MF-HEF12CB-VBS"</v>
      </c>
      <c r="C904" s="3" t="str">
        <f>"MF-HEF12CB-VBS"</f>
        <v>MF-HEF12CB-VBS</v>
      </c>
      <c r="D904" s="3" t="str">
        <f t="shared" si="85"/>
        <v>T1-G3</v>
      </c>
      <c r="E904" s="6" t="str">
        <f t="shared" si="80"/>
        <v>Default Delivery Agent.</v>
      </c>
      <c r="F904" s="6" t="str">
        <f t="shared" si="83"/>
        <v>01. Hadfields</v>
      </c>
    </row>
    <row r="905" spans="1:6" x14ac:dyDescent="0.25">
      <c r="A905" t="s">
        <v>21</v>
      </c>
      <c r="B905" s="1" t="str">
        <f>"""Nav"",""Pentland LIVE"",""27"",""1"",""MF-HEF12CB-VCR"""</f>
        <v>"Nav","Pentland LIVE","27","1","MF-HEF12CB-VCR"</v>
      </c>
      <c r="C905" s="3" t="str">
        <f>"MF-HEF12CB-VCR"</f>
        <v>MF-HEF12CB-VCR</v>
      </c>
      <c r="D905" s="3" t="str">
        <f t="shared" si="85"/>
        <v>T1-G3</v>
      </c>
      <c r="E905" s="6" t="str">
        <f t="shared" si="80"/>
        <v>Default Delivery Agent.</v>
      </c>
      <c r="F905" s="6" t="str">
        <f t="shared" si="83"/>
        <v>01. Hadfields</v>
      </c>
    </row>
    <row r="906" spans="1:6" x14ac:dyDescent="0.25">
      <c r="A906" t="s">
        <v>21</v>
      </c>
      <c r="B906" s="1" t="str">
        <f>"""Nav"",""Pentland LIVE"",""27"",""1"",""MF-HEF15CB-VBS"""</f>
        <v>"Nav","Pentland LIVE","27","1","MF-HEF15CB-VBS"</v>
      </c>
      <c r="C906" s="3" t="str">
        <f>"MF-HEF15CB-VBS"</f>
        <v>MF-HEF15CB-VBS</v>
      </c>
      <c r="D906" s="3" t="str">
        <f t="shared" si="85"/>
        <v>T1-G3</v>
      </c>
      <c r="E906" s="6" t="str">
        <f t="shared" ref="E906:E969" si="86">"Default Delivery Agent."</f>
        <v>Default Delivery Agent.</v>
      </c>
      <c r="F906" s="6" t="str">
        <f t="shared" si="83"/>
        <v>01. Hadfields</v>
      </c>
    </row>
    <row r="907" spans="1:6" x14ac:dyDescent="0.25">
      <c r="A907" t="s">
        <v>21</v>
      </c>
      <c r="B907" s="1" t="str">
        <f>"""Nav"",""Pentland LIVE"",""27"",""1"",""MF-HEF15CB-VCR"""</f>
        <v>"Nav","Pentland LIVE","27","1","MF-HEF15CB-VCR"</v>
      </c>
      <c r="C907" s="3" t="str">
        <f>"MF-HEF15CB-VCR"</f>
        <v>MF-HEF15CB-VCR</v>
      </c>
      <c r="D907" s="3" t="str">
        <f t="shared" si="85"/>
        <v>T1-G3</v>
      </c>
      <c r="E907" s="6" t="str">
        <f t="shared" si="86"/>
        <v>Default Delivery Agent.</v>
      </c>
      <c r="F907" s="6" t="str">
        <f t="shared" si="83"/>
        <v>01. Hadfields</v>
      </c>
    </row>
    <row r="908" spans="1:6" x14ac:dyDescent="0.25">
      <c r="A908" t="s">
        <v>21</v>
      </c>
      <c r="B908" s="1" t="str">
        <f>"""Nav"",""Pentland LIVE"",""27"",""1"",""MF-HER10CB-VBS"""</f>
        <v>"Nav","Pentland LIVE","27","1","MF-HER10CB-VBS"</v>
      </c>
      <c r="C908" s="3" t="str">
        <f>"MF-HER10CB-VBS"</f>
        <v>MF-HER10CB-VBS</v>
      </c>
      <c r="D908" s="3" t="str">
        <f t="shared" si="85"/>
        <v>T1-G3</v>
      </c>
      <c r="E908" s="6" t="str">
        <f t="shared" si="86"/>
        <v>Default Delivery Agent.</v>
      </c>
      <c r="F908" s="6" t="str">
        <f t="shared" si="83"/>
        <v>01. Hadfields</v>
      </c>
    </row>
    <row r="909" spans="1:6" x14ac:dyDescent="0.25">
      <c r="A909" t="s">
        <v>21</v>
      </c>
      <c r="B909" s="1" t="str">
        <f>"""Nav"",""Pentland LIVE"",""27"",""1"",""MF-HER10CB-VCR"""</f>
        <v>"Nav","Pentland LIVE","27","1","MF-HER10CB-VCR"</v>
      </c>
      <c r="C909" s="3" t="str">
        <f>"MF-HER10CB-VCR"</f>
        <v>MF-HER10CB-VCR</v>
      </c>
      <c r="D909" s="3" t="str">
        <f t="shared" si="85"/>
        <v>T1-G3</v>
      </c>
      <c r="E909" s="6" t="str">
        <f t="shared" si="86"/>
        <v>Default Delivery Agent.</v>
      </c>
      <c r="F909" s="6" t="str">
        <f t="shared" si="83"/>
        <v>01. Hadfields</v>
      </c>
    </row>
    <row r="910" spans="1:6" x14ac:dyDescent="0.25">
      <c r="A910" t="s">
        <v>21</v>
      </c>
      <c r="B910" s="1" t="str">
        <f>"""Nav"",""Pentland LIVE"",""27"",""1"",""MF-HER12CB-VBS"""</f>
        <v>"Nav","Pentland LIVE","27","1","MF-HER12CB-VBS"</v>
      </c>
      <c r="C910" s="3" t="str">
        <f>"MF-HER12CB-VBS"</f>
        <v>MF-HER12CB-VBS</v>
      </c>
      <c r="D910" s="3" t="str">
        <f t="shared" si="85"/>
        <v>T1-G3</v>
      </c>
      <c r="E910" s="6" t="str">
        <f t="shared" si="86"/>
        <v>Default Delivery Agent.</v>
      </c>
      <c r="F910" s="6" t="str">
        <f t="shared" si="83"/>
        <v>01. Hadfields</v>
      </c>
    </row>
    <row r="911" spans="1:6" x14ac:dyDescent="0.25">
      <c r="A911" t="s">
        <v>21</v>
      </c>
      <c r="B911" s="1" t="str">
        <f>"""Nav"",""Pentland LIVE"",""27"",""1"",""MF-HER12CB-VCR"""</f>
        <v>"Nav","Pentland LIVE","27","1","MF-HER12CB-VCR"</v>
      </c>
      <c r="C911" s="3" t="str">
        <f>"MF-HER12CB-VCR"</f>
        <v>MF-HER12CB-VCR</v>
      </c>
      <c r="D911" s="3" t="str">
        <f t="shared" si="85"/>
        <v>T1-G3</v>
      </c>
      <c r="E911" s="6" t="str">
        <f t="shared" si="86"/>
        <v>Default Delivery Agent.</v>
      </c>
      <c r="F911" s="6" t="str">
        <f t="shared" si="83"/>
        <v>01. Hadfields</v>
      </c>
    </row>
    <row r="912" spans="1:6" x14ac:dyDescent="0.25">
      <c r="A912" t="s">
        <v>21</v>
      </c>
      <c r="B912" s="1" t="str">
        <f>"""Nav"",""Pentland LIVE"",""27"",""1"",""MF-HER15CB-VBS"""</f>
        <v>"Nav","Pentland LIVE","27","1","MF-HER15CB-VBS"</v>
      </c>
      <c r="C912" s="3" t="str">
        <f>"MF-HER15CB-VBS"</f>
        <v>MF-HER15CB-VBS</v>
      </c>
      <c r="D912" s="3" t="str">
        <f t="shared" si="85"/>
        <v>T1-G3</v>
      </c>
      <c r="E912" s="6" t="str">
        <f t="shared" si="86"/>
        <v>Default Delivery Agent.</v>
      </c>
      <c r="F912" s="6" t="str">
        <f t="shared" si="83"/>
        <v>01. Hadfields</v>
      </c>
    </row>
    <row r="913" spans="1:6" x14ac:dyDescent="0.25">
      <c r="A913" t="s">
        <v>21</v>
      </c>
      <c r="B913" s="1" t="str">
        <f>"""Nav"",""Pentland LIVE"",""27"",""1"",""MF-HER15CB-VCR"""</f>
        <v>"Nav","Pentland LIVE","27","1","MF-HER15CB-VCR"</v>
      </c>
      <c r="C913" s="3" t="str">
        <f>"MF-HER15CB-VCR"</f>
        <v>MF-HER15CB-VCR</v>
      </c>
      <c r="D913" s="3" t="str">
        <f t="shared" si="85"/>
        <v>T1-G3</v>
      </c>
      <c r="E913" s="6" t="str">
        <f t="shared" si="86"/>
        <v>Default Delivery Agent.</v>
      </c>
      <c r="F913" s="6" t="str">
        <f t="shared" si="83"/>
        <v>01. Hadfields</v>
      </c>
    </row>
    <row r="914" spans="1:6" x14ac:dyDescent="0.25">
      <c r="A914" t="s">
        <v>21</v>
      </c>
      <c r="B914" s="1" t="str">
        <f>"""Nav"",""Pentland LIVE"",""27"",""1"",""MF-HERA1040SB-VCR"""</f>
        <v>"Nav","Pentland LIVE","27","1","MF-HERA1040SB-VCR"</v>
      </c>
      <c r="C914" s="3" t="str">
        <f>"MF-HERA1040SB-VCR"</f>
        <v>MF-HERA1040SB-VCR</v>
      </c>
      <c r="D914" s="3" t="str">
        <f t="shared" si="85"/>
        <v>T1-G3</v>
      </c>
      <c r="E914" s="6" t="str">
        <f t="shared" si="86"/>
        <v>Default Delivery Agent.</v>
      </c>
      <c r="F914" s="6" t="str">
        <f t="shared" si="83"/>
        <v>01. Hadfields</v>
      </c>
    </row>
    <row r="915" spans="1:6" x14ac:dyDescent="0.25">
      <c r="A915" t="s">
        <v>21</v>
      </c>
      <c r="B915" s="1" t="str">
        <f>"""Nav"",""Pentland LIVE"",""27"",""1"",""MF-HERA1290SB-VCR"""</f>
        <v>"Nav","Pentland LIVE","27","1","MF-HERA1290SB-VCR"</v>
      </c>
      <c r="C915" s="3" t="str">
        <f>"MF-HERA1290SB-VCR"</f>
        <v>MF-HERA1290SB-VCR</v>
      </c>
      <c r="D915" s="3" t="str">
        <f t="shared" si="85"/>
        <v>T1-G3</v>
      </c>
      <c r="E915" s="6" t="str">
        <f t="shared" si="86"/>
        <v>Default Delivery Agent.</v>
      </c>
      <c r="F915" s="6" t="str">
        <f t="shared" si="83"/>
        <v>01. Hadfields</v>
      </c>
    </row>
    <row r="916" spans="1:6" x14ac:dyDescent="0.25">
      <c r="A916" t="s">
        <v>21</v>
      </c>
      <c r="B916" s="1" t="str">
        <f>"""Nav"",""Pentland LIVE"",""27"",""1"",""MF-HERA1500SB-VCR"""</f>
        <v>"Nav","Pentland LIVE","27","1","MF-HERA1500SB-VCR"</v>
      </c>
      <c r="C916" s="3" t="str">
        <f>"MF-HERA1500SB-VCR"</f>
        <v>MF-HERA1500SB-VCR</v>
      </c>
      <c r="D916" s="3" t="str">
        <f t="shared" si="85"/>
        <v>T1-G3</v>
      </c>
      <c r="E916" s="6" t="str">
        <f t="shared" si="86"/>
        <v>Default Delivery Agent.</v>
      </c>
      <c r="F916" s="6" t="str">
        <f t="shared" si="83"/>
        <v>01. Hadfields</v>
      </c>
    </row>
    <row r="917" spans="1:6" x14ac:dyDescent="0.25">
      <c r="A917" t="s">
        <v>21</v>
      </c>
      <c r="B917" s="1" t="str">
        <f>"""Nav"",""Pentland LIVE"",""27"",""1"",""MF-HERAF1040SB-VBS"""</f>
        <v>"Nav","Pentland LIVE","27","1","MF-HERAF1040SB-VBS"</v>
      </c>
      <c r="C917" s="3" t="str">
        <f>"MF-HERAF1040SB-VBS"</f>
        <v>MF-HERAF1040SB-VBS</v>
      </c>
      <c r="D917" s="3" t="str">
        <f t="shared" si="85"/>
        <v>T1-G3</v>
      </c>
      <c r="E917" s="6" t="str">
        <f t="shared" si="86"/>
        <v>Default Delivery Agent.</v>
      </c>
      <c r="F917" s="6" t="str">
        <f t="shared" si="83"/>
        <v>01. Hadfields</v>
      </c>
    </row>
    <row r="918" spans="1:6" x14ac:dyDescent="0.25">
      <c r="A918" t="s">
        <v>21</v>
      </c>
      <c r="B918" s="1" t="str">
        <f>"""Nav"",""Pentland LIVE"",""27"",""1"",""MF-HERAF1040SB-VCR"""</f>
        <v>"Nav","Pentland LIVE","27","1","MF-HERAF1040SB-VCR"</v>
      </c>
      <c r="C918" s="3" t="str">
        <f>"MF-HERAF1040SB-VCR"</f>
        <v>MF-HERAF1040SB-VCR</v>
      </c>
      <c r="D918" s="3" t="str">
        <f t="shared" si="85"/>
        <v>T1-G3</v>
      </c>
      <c r="E918" s="6" t="str">
        <f t="shared" si="86"/>
        <v>Default Delivery Agent.</v>
      </c>
      <c r="F918" s="6" t="str">
        <f t="shared" si="83"/>
        <v>01. Hadfields</v>
      </c>
    </row>
    <row r="919" spans="1:6" x14ac:dyDescent="0.25">
      <c r="A919" t="s">
        <v>21</v>
      </c>
      <c r="B919" s="1" t="str">
        <f>"""Nav"",""Pentland LIVE"",""27"",""1"",""MF-HERAF1290SB-VBS"""</f>
        <v>"Nav","Pentland LIVE","27","1","MF-HERAF1290SB-VBS"</v>
      </c>
      <c r="C919" s="3" t="str">
        <f>"MF-HERAF1290SB-VBS"</f>
        <v>MF-HERAF1290SB-VBS</v>
      </c>
      <c r="D919" s="3" t="str">
        <f t="shared" si="85"/>
        <v>T1-G3</v>
      </c>
      <c r="E919" s="6" t="str">
        <f t="shared" si="86"/>
        <v>Default Delivery Agent.</v>
      </c>
      <c r="F919" s="6" t="str">
        <f t="shared" si="83"/>
        <v>01. Hadfields</v>
      </c>
    </row>
    <row r="920" spans="1:6" x14ac:dyDescent="0.25">
      <c r="A920" t="s">
        <v>21</v>
      </c>
      <c r="B920" s="1" t="str">
        <f>"""Nav"",""Pentland LIVE"",""27"",""1"",""MF-HERAF1290SB-VCR"""</f>
        <v>"Nav","Pentland LIVE","27","1","MF-HERAF1290SB-VCR"</v>
      </c>
      <c r="C920" s="3" t="str">
        <f>"MF-HERAF1290SB-VCR"</f>
        <v>MF-HERAF1290SB-VCR</v>
      </c>
      <c r="D920" s="3" t="str">
        <f t="shared" si="85"/>
        <v>T1-G3</v>
      </c>
      <c r="E920" s="6" t="str">
        <f t="shared" si="86"/>
        <v>Default Delivery Agent.</v>
      </c>
      <c r="F920" s="6" t="str">
        <f t="shared" si="83"/>
        <v>01. Hadfields</v>
      </c>
    </row>
    <row r="921" spans="1:6" x14ac:dyDescent="0.25">
      <c r="A921" t="s">
        <v>21</v>
      </c>
      <c r="B921" s="1" t="str">
        <f>"""Nav"",""Pentland LIVE"",""27"",""1"",""MF-HERAF1500SB-VBS"""</f>
        <v>"Nav","Pentland LIVE","27","1","MF-HERAF1500SB-VBS"</v>
      </c>
      <c r="C921" s="3" t="str">
        <f>"MF-HERAF1500SB-VBS"</f>
        <v>MF-HERAF1500SB-VBS</v>
      </c>
      <c r="D921" s="3" t="str">
        <f t="shared" si="85"/>
        <v>T1-G3</v>
      </c>
      <c r="E921" s="6" t="str">
        <f t="shared" si="86"/>
        <v>Default Delivery Agent.</v>
      </c>
      <c r="F921" s="6" t="str">
        <f t="shared" si="83"/>
        <v>01. Hadfields</v>
      </c>
    </row>
    <row r="922" spans="1:6" x14ac:dyDescent="0.25">
      <c r="A922" t="s">
        <v>21</v>
      </c>
      <c r="B922" s="1" t="str">
        <f>"""Nav"",""Pentland LIVE"",""27"",""1"",""MF-HERAF1500SB-VCR"""</f>
        <v>"Nav","Pentland LIVE","27","1","MF-HERAF1500SB-VCR"</v>
      </c>
      <c r="C922" s="3" t="str">
        <f>"MF-HERAF1500SB-VCR"</f>
        <v>MF-HERAF1500SB-VCR</v>
      </c>
      <c r="D922" s="3" t="str">
        <f t="shared" si="85"/>
        <v>T1-G3</v>
      </c>
      <c r="E922" s="6" t="str">
        <f t="shared" si="86"/>
        <v>Default Delivery Agent.</v>
      </c>
      <c r="F922" s="6" t="str">
        <f t="shared" si="83"/>
        <v>01. Hadfields</v>
      </c>
    </row>
    <row r="923" spans="1:6" x14ac:dyDescent="0.25">
      <c r="A923" t="s">
        <v>21</v>
      </c>
      <c r="B923" s="1" t="str">
        <f>"""Nav"",""Pentland LIVE"",""27"",""1"",""MF-JA10CHOCFV-VCR"""</f>
        <v>"Nav","Pentland LIVE","27","1","MF-JA10CHOCFV-VCR"</v>
      </c>
      <c r="C923" s="3" t="str">
        <f>"MF-JA10CHOCFV-VCR"</f>
        <v>MF-JA10CHOCFV-VCR</v>
      </c>
      <c r="D923" s="3" t="str">
        <f t="shared" si="85"/>
        <v>T1-G3</v>
      </c>
      <c r="E923" s="6" t="str">
        <f t="shared" si="86"/>
        <v>Default Delivery Agent.</v>
      </c>
      <c r="F923" s="6" t="str">
        <f t="shared" ref="F923:F986" si="87">"01. Hadfields"</f>
        <v>01. Hadfields</v>
      </c>
    </row>
    <row r="924" spans="1:6" x14ac:dyDescent="0.25">
      <c r="A924" t="s">
        <v>21</v>
      </c>
      <c r="B924" s="1" t="str">
        <f>"""Nav"",""Pentland LIVE"",""27"",""1"",""MF-JA10FV-VCR"""</f>
        <v>"Nav","Pentland LIVE","27","1","MF-JA10FV-VCR"</v>
      </c>
      <c r="C924" s="3" t="str">
        <f>"MF-JA10FV-VCR"</f>
        <v>MF-JA10FV-VCR</v>
      </c>
      <c r="D924" s="3" t="str">
        <f t="shared" si="85"/>
        <v>T1-G3</v>
      </c>
      <c r="E924" s="6" t="str">
        <f t="shared" si="86"/>
        <v>Default Delivery Agent.</v>
      </c>
      <c r="F924" s="6" t="str">
        <f t="shared" si="87"/>
        <v>01. Hadfields</v>
      </c>
    </row>
    <row r="925" spans="1:6" x14ac:dyDescent="0.25">
      <c r="A925" t="s">
        <v>21</v>
      </c>
      <c r="B925" s="1" t="str">
        <f>"""Nav"",""Pentland LIVE"",""27"",""1"",""MF-JA14CHOCFV-VCR"""</f>
        <v>"Nav","Pentland LIVE","27","1","MF-JA14CHOCFV-VCR"</v>
      </c>
      <c r="C925" s="3" t="str">
        <f>"MF-JA14CHOCFV-VCR"</f>
        <v>MF-JA14CHOCFV-VCR</v>
      </c>
      <c r="D925" s="3" t="str">
        <f t="shared" si="85"/>
        <v>T1-G3</v>
      </c>
      <c r="E925" s="6" t="str">
        <f t="shared" si="86"/>
        <v>Default Delivery Agent.</v>
      </c>
      <c r="F925" s="6" t="str">
        <f t="shared" si="87"/>
        <v>01. Hadfields</v>
      </c>
    </row>
    <row r="926" spans="1:6" x14ac:dyDescent="0.25">
      <c r="A926" t="s">
        <v>21</v>
      </c>
      <c r="B926" s="1" t="str">
        <f>"""Nav"",""Pentland LIVE"",""27"",""1"",""MF-JA14FV-VCR"""</f>
        <v>"Nav","Pentland LIVE","27","1","MF-JA14FV-VCR"</v>
      </c>
      <c r="C926" s="3" t="str">
        <f>"MF-JA14FV-VCR"</f>
        <v>MF-JA14FV-VCR</v>
      </c>
      <c r="D926" s="3" t="str">
        <f t="shared" si="85"/>
        <v>T1-G3</v>
      </c>
      <c r="E926" s="6" t="str">
        <f t="shared" si="86"/>
        <v>Default Delivery Agent.</v>
      </c>
      <c r="F926" s="6" t="str">
        <f t="shared" si="87"/>
        <v>01. Hadfields</v>
      </c>
    </row>
    <row r="927" spans="1:6" x14ac:dyDescent="0.25">
      <c r="A927" t="s">
        <v>21</v>
      </c>
      <c r="B927" s="1" t="str">
        <f>"""Nav"",""Pentland LIVE"",""27"",""1"",""MF-MA75-1390FVD-LC"""</f>
        <v>"Nav","Pentland LIVE","27","1","MF-MA75-1390FVD-LC"</v>
      </c>
      <c r="C927" s="3" t="str">
        <f>"MF-MA75-1390FVD-LC"</f>
        <v>MF-MA75-1390FVD-LC</v>
      </c>
      <c r="D927" s="3" t="str">
        <f>"T1-G4"</f>
        <v>T1-G4</v>
      </c>
      <c r="E927" s="6" t="str">
        <f t="shared" si="86"/>
        <v>Default Delivery Agent.</v>
      </c>
      <c r="F927" s="6" t="str">
        <f t="shared" si="87"/>
        <v>01. Hadfields</v>
      </c>
    </row>
    <row r="928" spans="1:6" x14ac:dyDescent="0.25">
      <c r="A928" t="s">
        <v>21</v>
      </c>
      <c r="B928" s="1" t="str">
        <f>"""Nav"",""Pentland LIVE"",""27"",""1"",""MF-MA75-1875FVD-LC"""</f>
        <v>"Nav","Pentland LIVE","27","1","MF-MA75-1875FVD-LC"</v>
      </c>
      <c r="C928" s="3" t="str">
        <f>"MF-MA75-1875FVD-LC"</f>
        <v>MF-MA75-1875FVD-LC</v>
      </c>
      <c r="D928" s="3" t="str">
        <f>"T1-G4"</f>
        <v>T1-G4</v>
      </c>
      <c r="E928" s="6" t="str">
        <f t="shared" si="86"/>
        <v>Default Delivery Agent.</v>
      </c>
      <c r="F928" s="6" t="str">
        <f t="shared" si="87"/>
        <v>01. Hadfields</v>
      </c>
    </row>
    <row r="929" spans="1:6" x14ac:dyDescent="0.25">
      <c r="A929" t="s">
        <v>21</v>
      </c>
      <c r="B929" s="1" t="str">
        <f>"""Nav"",""Pentland LIVE"",""27"",""1"",""MF-MA75-2500FVD-LC"""</f>
        <v>"Nav","Pentland LIVE","27","1","MF-MA75-2500FVD-LC"</v>
      </c>
      <c r="C929" s="3" t="str">
        <f>"MF-MA75-2500FVD-LC"</f>
        <v>MF-MA75-2500FVD-LC</v>
      </c>
      <c r="D929" s="3" t="str">
        <f>"T1-G5"</f>
        <v>T1-G5</v>
      </c>
      <c r="E929" s="6" t="str">
        <f t="shared" si="86"/>
        <v>Default Delivery Agent.</v>
      </c>
      <c r="F929" s="6" t="str">
        <f t="shared" si="87"/>
        <v>01. Hadfields</v>
      </c>
    </row>
    <row r="930" spans="1:6" x14ac:dyDescent="0.25">
      <c r="A930" t="s">
        <v>21</v>
      </c>
      <c r="B930" s="1" t="str">
        <f>"""Nav"",""Pentland LIVE"",""27"",""1"",""MF-MA75-3750FVD-LC"""</f>
        <v>"Nav","Pentland LIVE","27","1","MF-MA75-3750FVD-LC"</v>
      </c>
      <c r="C930" s="3" t="str">
        <f>"MF-MA75-3750FVD-LC"</f>
        <v>MF-MA75-3750FVD-LC</v>
      </c>
      <c r="D930" s="3" t="str">
        <f>"T1-G6"</f>
        <v>T1-G6</v>
      </c>
      <c r="E930" s="6" t="str">
        <f t="shared" si="86"/>
        <v>Default Delivery Agent.</v>
      </c>
      <c r="F930" s="6" t="str">
        <f t="shared" si="87"/>
        <v>01. Hadfields</v>
      </c>
    </row>
    <row r="931" spans="1:6" x14ac:dyDescent="0.25">
      <c r="A931" t="s">
        <v>21</v>
      </c>
      <c r="B931" s="1" t="str">
        <f>"""Nav"",""Pentland LIVE"",""27"",""1"",""MF-MO1500N"""</f>
        <v>"Nav","Pentland LIVE","27","1","MF-MO1500N"</v>
      </c>
      <c r="C931" s="3" t="str">
        <f>"MF-MO1500N"</f>
        <v>MF-MO1500N</v>
      </c>
      <c r="D931" s="3" t="str">
        <f>"T1-G3"</f>
        <v>T1-G3</v>
      </c>
      <c r="E931" s="6" t="str">
        <f t="shared" si="86"/>
        <v>Default Delivery Agent.</v>
      </c>
      <c r="F931" s="6" t="str">
        <f t="shared" si="87"/>
        <v>01. Hadfields</v>
      </c>
    </row>
    <row r="932" spans="1:6" x14ac:dyDescent="0.25">
      <c r="A932" t="s">
        <v>21</v>
      </c>
      <c r="B932" s="1" t="str">
        <f>"""Nav"",""Pentland LIVE"",""27"",""1"",""MF-MO1840N"""</f>
        <v>"Nav","Pentland LIVE","27","1","MF-MO1840N"</v>
      </c>
      <c r="C932" s="3" t="str">
        <f>"MF-MO1840N"</f>
        <v>MF-MO1840N</v>
      </c>
      <c r="D932" s="3" t="str">
        <f>"T1-G4"</f>
        <v>T1-G4</v>
      </c>
      <c r="E932" s="6" t="str">
        <f t="shared" si="86"/>
        <v>Default Delivery Agent.</v>
      </c>
      <c r="F932" s="6" t="str">
        <f t="shared" si="87"/>
        <v>01. Hadfields</v>
      </c>
    </row>
    <row r="933" spans="1:6" x14ac:dyDescent="0.25">
      <c r="A933" t="s">
        <v>21</v>
      </c>
      <c r="B933" s="1" t="str">
        <f>"""Nav"",""Pentland LIVE"",""27"",""1"",""MF-MO2300N"""</f>
        <v>"Nav","Pentland LIVE","27","1","MF-MO2300N"</v>
      </c>
      <c r="C933" s="3" t="str">
        <f>"MF-MO2300N"</f>
        <v>MF-MO2300N</v>
      </c>
      <c r="D933" s="3" t="str">
        <f>"T1-G5"</f>
        <v>T1-G5</v>
      </c>
      <c r="E933" s="6" t="str">
        <f t="shared" si="86"/>
        <v>Default Delivery Agent.</v>
      </c>
      <c r="F933" s="6" t="str">
        <f t="shared" si="87"/>
        <v>01. Hadfields</v>
      </c>
    </row>
    <row r="934" spans="1:6" x14ac:dyDescent="0.25">
      <c r="A934" t="s">
        <v>21</v>
      </c>
      <c r="B934" s="1" t="str">
        <f>"""Nav"",""Pentland LIVE"",""27"",""1"",""MF-MO90-EXT-N"""</f>
        <v>"Nav","Pentland LIVE","27","1","MF-MO90-EXT-N"</v>
      </c>
      <c r="C934" s="3" t="str">
        <f>"MF-MO90-EXT-N"</f>
        <v>MF-MO90-EXT-N</v>
      </c>
      <c r="D934" s="3" t="str">
        <f>"T1-G1"</f>
        <v>T1-G1</v>
      </c>
      <c r="E934" s="6" t="str">
        <f t="shared" si="86"/>
        <v>Default Delivery Agent.</v>
      </c>
      <c r="F934" s="6" t="str">
        <f t="shared" si="87"/>
        <v>01. Hadfields</v>
      </c>
    </row>
    <row r="935" spans="1:6" x14ac:dyDescent="0.25">
      <c r="A935" t="s">
        <v>21</v>
      </c>
      <c r="B935" s="1" t="str">
        <f>"""Nav"",""Pentland LIVE"",""27"",""1"",""MF-MO90-INT-N"""</f>
        <v>"Nav","Pentland LIVE","27","1","MF-MO90-INT-N"</v>
      </c>
      <c r="C935" s="3" t="str">
        <f>"MF-MO90-INT-N"</f>
        <v>MF-MO90-INT-N</v>
      </c>
      <c r="D935" s="3" t="str">
        <f>"T1-G1"</f>
        <v>T1-G1</v>
      </c>
      <c r="E935" s="6" t="str">
        <f t="shared" si="86"/>
        <v>Default Delivery Agent.</v>
      </c>
      <c r="F935" s="6" t="str">
        <f t="shared" si="87"/>
        <v>01. Hadfields</v>
      </c>
    </row>
    <row r="936" spans="1:6" x14ac:dyDescent="0.25">
      <c r="A936" t="s">
        <v>21</v>
      </c>
      <c r="B936" s="1" t="str">
        <f>"""Nav"",""Pentland LIVE"",""27"",""1"",""MF-MO920N"""</f>
        <v>"Nav","Pentland LIVE","27","1","MF-MO920N"</v>
      </c>
      <c r="C936" s="3" t="str">
        <f>"MF-MO920N"</f>
        <v>MF-MO920N</v>
      </c>
      <c r="D936" s="3" t="str">
        <f>"T1-G2"</f>
        <v>T1-G2</v>
      </c>
      <c r="E936" s="6" t="str">
        <f t="shared" si="86"/>
        <v>Default Delivery Agent.</v>
      </c>
      <c r="F936" s="6" t="str">
        <f t="shared" si="87"/>
        <v>01. Hadfields</v>
      </c>
    </row>
    <row r="937" spans="1:6" x14ac:dyDescent="0.25">
      <c r="A937" t="s">
        <v>21</v>
      </c>
      <c r="B937" s="1" t="str">
        <f>"""Nav"",""Pentland LIVE"",""27"",""1"",""MF-MOB10N"""</f>
        <v>"Nav","Pentland LIVE","27","1","MF-MOB10N"</v>
      </c>
      <c r="C937" s="3" t="str">
        <f>"MF-MOB10N"</f>
        <v>MF-MOB10N</v>
      </c>
      <c r="D937" s="3" t="str">
        <f>"T1-G2"</f>
        <v>T1-G2</v>
      </c>
      <c r="E937" s="6" t="str">
        <f t="shared" si="86"/>
        <v>Default Delivery Agent.</v>
      </c>
      <c r="F937" s="6" t="str">
        <f t="shared" si="87"/>
        <v>01. Hadfields</v>
      </c>
    </row>
    <row r="938" spans="1:6" x14ac:dyDescent="0.25">
      <c r="A938" t="s">
        <v>21</v>
      </c>
      <c r="B938" s="1" t="str">
        <f>"""Nav"",""Pentland LIVE"",""27"",""1"",""MF-MOB12N"""</f>
        <v>"Nav","Pentland LIVE","27","1","MF-MOB12N"</v>
      </c>
      <c r="C938" s="3" t="str">
        <f>"MF-MOB12N"</f>
        <v>MF-MOB12N</v>
      </c>
      <c r="D938" s="3" t="str">
        <f>"T1-G2"</f>
        <v>T1-G2</v>
      </c>
      <c r="E938" s="6" t="str">
        <f t="shared" si="86"/>
        <v>Default Delivery Agent.</v>
      </c>
      <c r="F938" s="6" t="str">
        <f t="shared" si="87"/>
        <v>01. Hadfields</v>
      </c>
    </row>
    <row r="939" spans="1:6" x14ac:dyDescent="0.25">
      <c r="A939" t="s">
        <v>21</v>
      </c>
      <c r="B939" s="1" t="str">
        <f>"""Nav"",""Pentland LIVE"",""27"",""1"",""MF-MOB13FV"""</f>
        <v>"Nav","Pentland LIVE","27","1","MF-MOB13FV"</v>
      </c>
      <c r="C939" s="3" t="str">
        <f>"MF-MOB13FV"</f>
        <v>MF-MOB13FV</v>
      </c>
      <c r="D939" s="3" t="str">
        <f>"T1-G3"</f>
        <v>T1-G3</v>
      </c>
      <c r="E939" s="6" t="str">
        <f t="shared" si="86"/>
        <v>Default Delivery Agent.</v>
      </c>
      <c r="F939" s="6" t="str">
        <f t="shared" si="87"/>
        <v>01. Hadfields</v>
      </c>
    </row>
    <row r="940" spans="1:6" x14ac:dyDescent="0.25">
      <c r="A940" t="s">
        <v>21</v>
      </c>
      <c r="B940" s="1" t="str">
        <f>"""Nav"",""Pentland LIVE"",""27"",""1"",""MF-MOB18FV"""</f>
        <v>"Nav","Pentland LIVE","27","1","MF-MOB18FV"</v>
      </c>
      <c r="C940" s="3" t="str">
        <f>"MF-MOB18FV"</f>
        <v>MF-MOB18FV</v>
      </c>
      <c r="D940" s="3" t="str">
        <f>"T1-G4"</f>
        <v>T1-G4</v>
      </c>
      <c r="E940" s="6" t="str">
        <f t="shared" si="86"/>
        <v>Default Delivery Agent.</v>
      </c>
      <c r="F940" s="6" t="str">
        <f t="shared" si="87"/>
        <v>01. Hadfields</v>
      </c>
    </row>
    <row r="941" spans="1:6" x14ac:dyDescent="0.25">
      <c r="A941" t="s">
        <v>21</v>
      </c>
      <c r="B941" s="1" t="str">
        <f>"""Nav"",""Pentland LIVE"",""27"",""1"",""MF-MOB23FV"""</f>
        <v>"Nav","Pentland LIVE","27","1","MF-MOB23FV"</v>
      </c>
      <c r="C941" s="3" t="str">
        <f>"MF-MOB23FV"</f>
        <v>MF-MOB23FV</v>
      </c>
      <c r="D941" s="3" t="str">
        <f>"T1-G5"</f>
        <v>T1-G5</v>
      </c>
      <c r="E941" s="6" t="str">
        <f t="shared" si="86"/>
        <v>Default Delivery Agent.</v>
      </c>
      <c r="F941" s="6" t="str">
        <f t="shared" si="87"/>
        <v>01. Hadfields</v>
      </c>
    </row>
    <row r="942" spans="1:6" x14ac:dyDescent="0.25">
      <c r="A942" t="s">
        <v>21</v>
      </c>
      <c r="B942" s="1" t="str">
        <f>"""Nav"",""Pentland LIVE"",""27"",""1"",""MF-MOB9FV"""</f>
        <v>"Nav","Pentland LIVE","27","1","MF-MOB9FV"</v>
      </c>
      <c r="C942" s="3" t="str">
        <f>"MF-MOB9FV"</f>
        <v>MF-MOB9FV</v>
      </c>
      <c r="D942" s="3" t="str">
        <f>"T1-G1"</f>
        <v>T1-G1</v>
      </c>
      <c r="E942" s="6" t="str">
        <f t="shared" si="86"/>
        <v>Default Delivery Agent.</v>
      </c>
      <c r="F942" s="6" t="str">
        <f t="shared" si="87"/>
        <v>01. Hadfields</v>
      </c>
    </row>
    <row r="943" spans="1:6" x14ac:dyDescent="0.25">
      <c r="A943" t="s">
        <v>21</v>
      </c>
      <c r="B943" s="1" t="str">
        <f>"""Nav"",""Pentland LIVE"",""27"",""1"",""MF-MOZART1380N"""</f>
        <v>"Nav","Pentland LIVE","27","1","MF-MOZART1380N"</v>
      </c>
      <c r="C943" s="3" t="str">
        <f>"MF-MOZART1380N"</f>
        <v>MF-MOZART1380N</v>
      </c>
      <c r="D943" s="3" t="str">
        <f>"T1-G3"</f>
        <v>T1-G3</v>
      </c>
      <c r="E943" s="6" t="str">
        <f t="shared" si="86"/>
        <v>Default Delivery Agent.</v>
      </c>
      <c r="F943" s="6" t="str">
        <f t="shared" si="87"/>
        <v>01. Hadfields</v>
      </c>
    </row>
    <row r="944" spans="1:6" x14ac:dyDescent="0.25">
      <c r="A944" t="s">
        <v>21</v>
      </c>
      <c r="B944" s="1" t="str">
        <f>"""Nav"",""Pentland LIVE"",""27"",""1"",""MF-PA10-FV"""</f>
        <v>"Nav","Pentland LIVE","27","1","MF-PA10-FV"</v>
      </c>
      <c r="C944" s="3" t="str">
        <f>"MF-PA10-FV"</f>
        <v>MF-PA10-FV</v>
      </c>
      <c r="D944" s="3" t="str">
        <f>"T1-G3"</f>
        <v>T1-G3</v>
      </c>
      <c r="E944" s="6" t="str">
        <f t="shared" si="86"/>
        <v>Default Delivery Agent.</v>
      </c>
      <c r="F944" s="6" t="str">
        <f t="shared" si="87"/>
        <v>01. Hadfields</v>
      </c>
    </row>
    <row r="945" spans="1:6" x14ac:dyDescent="0.25">
      <c r="A945" t="s">
        <v>21</v>
      </c>
      <c r="B945" s="1" t="str">
        <f>"""Nav"",""Pentland LIVE"",""27"",""1"",""MF-PE620SS-1330FV-LC"""</f>
        <v>"Nav","Pentland LIVE","27","1","MF-PE620SS-1330FV-LC"</v>
      </c>
      <c r="C945" s="3" t="str">
        <f>"MF-PE620SS-1330FV-LC"</f>
        <v>MF-PE620SS-1330FV-LC</v>
      </c>
      <c r="D945" s="3" t="str">
        <f>"T1-G4"</f>
        <v>T1-G4</v>
      </c>
      <c r="E945" s="6" t="str">
        <f t="shared" si="86"/>
        <v>Default Delivery Agent.</v>
      </c>
      <c r="F945" s="6" t="str">
        <f t="shared" si="87"/>
        <v>01. Hadfields</v>
      </c>
    </row>
    <row r="946" spans="1:6" x14ac:dyDescent="0.25">
      <c r="A946" t="s">
        <v>21</v>
      </c>
      <c r="B946" s="1" t="str">
        <f>"""Nav"",""Pentland LIVE"",""27"",""1"",""MF-PE620SS-1530FV-LC"""</f>
        <v>"Nav","Pentland LIVE","27","1","MF-PE620SS-1530FV-LC"</v>
      </c>
      <c r="C946" s="3" t="str">
        <f>"MF-PE620SS-1530FV-LC"</f>
        <v>MF-PE620SS-1530FV-LC</v>
      </c>
      <c r="D946" s="3" t="str">
        <f>"T1-G4"</f>
        <v>T1-G4</v>
      </c>
      <c r="E946" s="6" t="str">
        <f t="shared" si="86"/>
        <v>Default Delivery Agent.</v>
      </c>
      <c r="F946" s="6" t="str">
        <f t="shared" si="87"/>
        <v>01. Hadfields</v>
      </c>
    </row>
    <row r="947" spans="1:6" x14ac:dyDescent="0.25">
      <c r="A947" t="s">
        <v>21</v>
      </c>
      <c r="B947" s="1" t="str">
        <f>"""Nav"",""Pentland LIVE"",""27"",""1"",""MF-PE620SS-1955FV-LC"""</f>
        <v>"Nav","Pentland LIVE","27","1","MF-PE620SS-1955FV-LC"</v>
      </c>
      <c r="C947" s="3" t="str">
        <f>"MF-PE620SS-1955FV-LC"</f>
        <v>MF-PE620SS-1955FV-LC</v>
      </c>
      <c r="D947" s="3" t="str">
        <f>"T1-G4"</f>
        <v>T1-G4</v>
      </c>
      <c r="E947" s="6" t="str">
        <f t="shared" si="86"/>
        <v>Default Delivery Agent.</v>
      </c>
      <c r="F947" s="6" t="str">
        <f t="shared" si="87"/>
        <v>01. Hadfields</v>
      </c>
    </row>
    <row r="948" spans="1:6" x14ac:dyDescent="0.25">
      <c r="A948" t="s">
        <v>21</v>
      </c>
      <c r="B948" s="1" t="str">
        <f>"""Nav"",""Pentland LIVE"",""27"",""1"",""MF-PE620SS-705-FV-LC"""</f>
        <v>"Nav","Pentland LIVE","27","1","MF-PE620SS-705-FV-LC"</v>
      </c>
      <c r="C948" s="3" t="str">
        <f>"MF-PE620SS-705-FV-LC"</f>
        <v>MF-PE620SS-705-FV-LC</v>
      </c>
      <c r="D948" s="3" t="str">
        <f>"T1-G3"</f>
        <v>T1-G3</v>
      </c>
      <c r="E948" s="6" t="str">
        <f t="shared" si="86"/>
        <v>Default Delivery Agent.</v>
      </c>
      <c r="F948" s="6" t="str">
        <f t="shared" si="87"/>
        <v>01. Hadfields</v>
      </c>
    </row>
    <row r="949" spans="1:6" x14ac:dyDescent="0.25">
      <c r="A949" t="s">
        <v>21</v>
      </c>
      <c r="B949" s="1" t="str">
        <f>"""Nav"",""Pentland LIVE"",""27"",""1"",""MF-PE620SS-886FV-LC"""</f>
        <v>"Nav","Pentland LIVE","27","1","MF-PE620SS-886FV-LC"</v>
      </c>
      <c r="C949" s="3" t="str">
        <f>"MF-PE620SS-886FV-LC"</f>
        <v>MF-PE620SS-886FV-LC</v>
      </c>
      <c r="D949" s="3" t="str">
        <f>"T1-G3"</f>
        <v>T1-G3</v>
      </c>
      <c r="E949" s="6" t="str">
        <f t="shared" si="86"/>
        <v>Default Delivery Agent.</v>
      </c>
      <c r="F949" s="6" t="str">
        <f t="shared" si="87"/>
        <v>01. Hadfields</v>
      </c>
    </row>
    <row r="950" spans="1:6" x14ac:dyDescent="0.25">
      <c r="A950" t="s">
        <v>21</v>
      </c>
      <c r="B950" s="1" t="str">
        <f>"""Nav"",""Pentland LIVE"",""27"",""1"",""MF-PE620WH-1330FV-LC"""</f>
        <v>"Nav","Pentland LIVE","27","1","MF-PE620WH-1330FV-LC"</v>
      </c>
      <c r="C950" s="3" t="str">
        <f>"MF-PE620WH-1330FV-LC"</f>
        <v>MF-PE620WH-1330FV-LC</v>
      </c>
      <c r="D950" s="3" t="str">
        <f>"T1-G4"</f>
        <v>T1-G4</v>
      </c>
      <c r="E950" s="6" t="str">
        <f t="shared" si="86"/>
        <v>Default Delivery Agent.</v>
      </c>
      <c r="F950" s="6" t="str">
        <f t="shared" si="87"/>
        <v>01. Hadfields</v>
      </c>
    </row>
    <row r="951" spans="1:6" x14ac:dyDescent="0.25">
      <c r="A951" t="s">
        <v>21</v>
      </c>
      <c r="B951" s="1" t="str">
        <f>"""Nav"",""Pentland LIVE"",""27"",""1"",""MF-PE620WH-1530FV-LC"""</f>
        <v>"Nav","Pentland LIVE","27","1","MF-PE620WH-1530FV-LC"</v>
      </c>
      <c r="C951" s="3" t="str">
        <f>"MF-PE620WH-1530FV-LC"</f>
        <v>MF-PE620WH-1530FV-LC</v>
      </c>
      <c r="D951" s="3" t="str">
        <f>"T1-G4"</f>
        <v>T1-G4</v>
      </c>
      <c r="E951" s="6" t="str">
        <f t="shared" si="86"/>
        <v>Default Delivery Agent.</v>
      </c>
      <c r="F951" s="6" t="str">
        <f t="shared" si="87"/>
        <v>01. Hadfields</v>
      </c>
    </row>
    <row r="952" spans="1:6" x14ac:dyDescent="0.25">
      <c r="A952" t="s">
        <v>21</v>
      </c>
      <c r="B952" s="1" t="str">
        <f>"""Nav"",""Pentland LIVE"",""27"",""1"",""MF-PE620WH1955-FV-LC"""</f>
        <v>"Nav","Pentland LIVE","27","1","MF-PE620WH1955-FV-LC"</v>
      </c>
      <c r="C952" s="3" t="str">
        <f>"MF-PE620WH1955-FV-LC"</f>
        <v>MF-PE620WH1955-FV-LC</v>
      </c>
      <c r="D952" s="3" t="str">
        <f>"T1-G4"</f>
        <v>T1-G4</v>
      </c>
      <c r="E952" s="6" t="str">
        <f t="shared" si="86"/>
        <v>Default Delivery Agent.</v>
      </c>
      <c r="F952" s="6" t="str">
        <f t="shared" si="87"/>
        <v>01. Hadfields</v>
      </c>
    </row>
    <row r="953" spans="1:6" x14ac:dyDescent="0.25">
      <c r="A953" t="s">
        <v>21</v>
      </c>
      <c r="B953" s="1" t="str">
        <f>"""Nav"",""Pentland LIVE"",""27"",""1"",""MF-PE620WH-705FV-LC"""</f>
        <v>"Nav","Pentland LIVE","27","1","MF-PE620WH-705FV-LC"</v>
      </c>
      <c r="C953" s="3" t="str">
        <f>"MF-PE620WH-705FV-LC"</f>
        <v>MF-PE620WH-705FV-LC</v>
      </c>
      <c r="D953" s="3" t="str">
        <f>"T1-G3"</f>
        <v>T1-G3</v>
      </c>
      <c r="E953" s="6" t="str">
        <f t="shared" si="86"/>
        <v>Default Delivery Agent.</v>
      </c>
      <c r="F953" s="6" t="str">
        <f t="shared" si="87"/>
        <v>01. Hadfields</v>
      </c>
    </row>
    <row r="954" spans="1:6" x14ac:dyDescent="0.25">
      <c r="A954" t="s">
        <v>21</v>
      </c>
      <c r="B954" s="1" t="str">
        <f>"""Nav"",""Pentland LIVE"",""27"",""1"",""MF-PE620WH-886FV-LC"""</f>
        <v>"Nav","Pentland LIVE","27","1","MF-PE620WH-886FV-LC"</v>
      </c>
      <c r="C954" s="3" t="str">
        <f>"MF-PE620WH-886FV-LC"</f>
        <v>MF-PE620WH-886FV-LC</v>
      </c>
      <c r="D954" s="3" t="str">
        <f>"T1-G3"</f>
        <v>T1-G3</v>
      </c>
      <c r="E954" s="6" t="str">
        <f t="shared" si="86"/>
        <v>Default Delivery Agent.</v>
      </c>
      <c r="F954" s="6" t="str">
        <f t="shared" si="87"/>
        <v>01. Hadfields</v>
      </c>
    </row>
    <row r="955" spans="1:6" x14ac:dyDescent="0.25">
      <c r="A955" t="s">
        <v>21</v>
      </c>
      <c r="B955" s="1" t="str">
        <f>"""Nav"",""Pentland LIVE"",""27"",""1"",""MF-PE850SS-1250FV-LC"""</f>
        <v>"Nav","Pentland LIVE","27","1","MF-PE850SS-1250FV-LC"</v>
      </c>
      <c r="C955" s="3" t="str">
        <f>"MF-PE850SS-1250FV-LC"</f>
        <v>MF-PE850SS-1250FV-LC</v>
      </c>
      <c r="D955" s="3" t="str">
        <f>"T1-G4"</f>
        <v>T1-G4</v>
      </c>
      <c r="E955" s="6" t="str">
        <f t="shared" si="86"/>
        <v>Default Delivery Agent.</v>
      </c>
      <c r="F955" s="6" t="str">
        <f t="shared" si="87"/>
        <v>01. Hadfields</v>
      </c>
    </row>
    <row r="956" spans="1:6" x14ac:dyDescent="0.25">
      <c r="A956" t="s">
        <v>21</v>
      </c>
      <c r="B956" s="1" t="str">
        <f>"""Nav"",""Pentland LIVE"",""27"",""1"",""MF-PE850SS-1450FV-LC"""</f>
        <v>"Nav","Pentland LIVE","27","1","MF-PE850SS-1450FV-LC"</v>
      </c>
      <c r="C956" s="3" t="str">
        <f>"MF-PE850SS-1450FV-LC"</f>
        <v>MF-PE850SS-1450FV-LC</v>
      </c>
      <c r="D956" s="3" t="str">
        <f>"T1-G4"</f>
        <v>T1-G4</v>
      </c>
      <c r="E956" s="6" t="str">
        <f t="shared" si="86"/>
        <v>Default Delivery Agent.</v>
      </c>
      <c r="F956" s="6" t="str">
        <f t="shared" si="87"/>
        <v>01. Hadfields</v>
      </c>
    </row>
    <row r="957" spans="1:6" x14ac:dyDescent="0.25">
      <c r="A957" t="s">
        <v>21</v>
      </c>
      <c r="B957" s="1" t="str">
        <f>"""Nav"",""Pentland LIVE"",""27"",""1"",""MF-PE850SS-1875FV-LC"""</f>
        <v>"Nav","Pentland LIVE","27","1","MF-PE850SS-1875FV-LC"</v>
      </c>
      <c r="C957" s="3" t="str">
        <f>"MF-PE850SS-1875FV-LC"</f>
        <v>MF-PE850SS-1875FV-LC</v>
      </c>
      <c r="D957" s="3" t="str">
        <f>"T1-G4"</f>
        <v>T1-G4</v>
      </c>
      <c r="E957" s="6" t="str">
        <f t="shared" si="86"/>
        <v>Default Delivery Agent.</v>
      </c>
      <c r="F957" s="6" t="str">
        <f t="shared" si="87"/>
        <v>01. Hadfields</v>
      </c>
    </row>
    <row r="958" spans="1:6" x14ac:dyDescent="0.25">
      <c r="A958" t="s">
        <v>21</v>
      </c>
      <c r="B958" s="1" t="str">
        <f>"""Nav"",""Pentland LIVE"",""27"",""1"",""MF-PE850SS-2500FV-LC"""</f>
        <v>"Nav","Pentland LIVE","27","1","MF-PE850SS-2500FV-LC"</v>
      </c>
      <c r="C958" s="3" t="str">
        <f>"MF-PE850SS-2500FV-LC"</f>
        <v>MF-PE850SS-2500FV-LC</v>
      </c>
      <c r="D958" s="3" t="str">
        <f>"T1-G5"</f>
        <v>T1-G5</v>
      </c>
      <c r="E958" s="6" t="str">
        <f t="shared" si="86"/>
        <v>Default Delivery Agent.</v>
      </c>
      <c r="F958" s="6" t="str">
        <f t="shared" si="87"/>
        <v>01. Hadfields</v>
      </c>
    </row>
    <row r="959" spans="1:6" x14ac:dyDescent="0.25">
      <c r="A959" t="s">
        <v>21</v>
      </c>
      <c r="B959" s="1" t="str">
        <f>"""Nav"",""Pentland LIVE"",""27"",""1"",""MF-PE850SS-625FV-LC"""</f>
        <v>"Nav","Pentland LIVE","27","1","MF-PE850SS-625FV-LC"</v>
      </c>
      <c r="C959" s="3" t="str">
        <f>"MF-PE850SS-625FV-LC"</f>
        <v>MF-PE850SS-625FV-LC</v>
      </c>
      <c r="D959" s="3" t="str">
        <f>"T1-G3"</f>
        <v>T1-G3</v>
      </c>
      <c r="E959" s="6" t="str">
        <f t="shared" si="86"/>
        <v>Default Delivery Agent.</v>
      </c>
      <c r="F959" s="6" t="str">
        <f t="shared" si="87"/>
        <v>01. Hadfields</v>
      </c>
    </row>
    <row r="960" spans="1:6" x14ac:dyDescent="0.25">
      <c r="A960" t="s">
        <v>21</v>
      </c>
      <c r="B960" s="1" t="str">
        <f>"""Nav"",""Pentland LIVE"",""27"",""1"",""MF-PE850SS-806FV-LC"""</f>
        <v>"Nav","Pentland LIVE","27","1","MF-PE850SS-806FV-LC"</v>
      </c>
      <c r="C960" s="3" t="str">
        <f>"MF-PE850SS-806FV-LC"</f>
        <v>MF-PE850SS-806FV-LC</v>
      </c>
      <c r="D960" s="3" t="str">
        <f>"T1-G3"</f>
        <v>T1-G3</v>
      </c>
      <c r="E960" s="6" t="str">
        <f t="shared" si="86"/>
        <v>Default Delivery Agent.</v>
      </c>
      <c r="F960" s="6" t="str">
        <f t="shared" si="87"/>
        <v>01. Hadfields</v>
      </c>
    </row>
    <row r="961" spans="1:6" x14ac:dyDescent="0.25">
      <c r="A961" t="s">
        <v>21</v>
      </c>
      <c r="B961" s="1" t="str">
        <f>"""Nav"",""Pentland LIVE"",""27"",""1"",""MF-PE850WH-1250FV-FL"""</f>
        <v>"Nav","Pentland LIVE","27","1","MF-PE850WH-1250FV-FL"</v>
      </c>
      <c r="C961" s="3" t="str">
        <f>"MF-PE850WH-1250FV-FL"</f>
        <v>MF-PE850WH-1250FV-FL</v>
      </c>
      <c r="D961" s="3" t="str">
        <f t="shared" ref="D961:D966" si="88">"T1-G4"</f>
        <v>T1-G4</v>
      </c>
      <c r="E961" s="6" t="str">
        <f t="shared" si="86"/>
        <v>Default Delivery Agent.</v>
      </c>
      <c r="F961" s="6" t="str">
        <f t="shared" si="87"/>
        <v>01. Hadfields</v>
      </c>
    </row>
    <row r="962" spans="1:6" x14ac:dyDescent="0.25">
      <c r="A962" t="s">
        <v>21</v>
      </c>
      <c r="B962" s="1" t="str">
        <f>"""Nav"",""Pentland LIVE"",""27"",""1"",""MF-PE850WH-1250FV-LC"""</f>
        <v>"Nav","Pentland LIVE","27","1","MF-PE850WH-1250FV-LC"</v>
      </c>
      <c r="C962" s="3" t="str">
        <f>"MF-PE850WH-1250FV-LC"</f>
        <v>MF-PE850WH-1250FV-LC</v>
      </c>
      <c r="D962" s="3" t="str">
        <f t="shared" si="88"/>
        <v>T1-G4</v>
      </c>
      <c r="E962" s="6" t="str">
        <f t="shared" si="86"/>
        <v>Default Delivery Agent.</v>
      </c>
      <c r="F962" s="6" t="str">
        <f t="shared" si="87"/>
        <v>01. Hadfields</v>
      </c>
    </row>
    <row r="963" spans="1:6" x14ac:dyDescent="0.25">
      <c r="A963" t="s">
        <v>21</v>
      </c>
      <c r="B963" s="1" t="str">
        <f>"""Nav"",""Pentland LIVE"",""27"",""1"",""MF-PE850WH-1450FV-FL"""</f>
        <v>"Nav","Pentland LIVE","27","1","MF-PE850WH-1450FV-FL"</v>
      </c>
      <c r="C963" s="3" t="str">
        <f>"MF-PE850WH-1450FV-FL"</f>
        <v>MF-PE850WH-1450FV-FL</v>
      </c>
      <c r="D963" s="3" t="str">
        <f t="shared" si="88"/>
        <v>T1-G4</v>
      </c>
      <c r="E963" s="6" t="str">
        <f t="shared" si="86"/>
        <v>Default Delivery Agent.</v>
      </c>
      <c r="F963" s="6" t="str">
        <f t="shared" si="87"/>
        <v>01. Hadfields</v>
      </c>
    </row>
    <row r="964" spans="1:6" x14ac:dyDescent="0.25">
      <c r="A964" t="s">
        <v>21</v>
      </c>
      <c r="B964" s="1" t="str">
        <f>"""Nav"",""Pentland LIVE"",""27"",""1"",""MF-PE850WH-1450FV-LC"""</f>
        <v>"Nav","Pentland LIVE","27","1","MF-PE850WH-1450FV-LC"</v>
      </c>
      <c r="C964" s="3" t="str">
        <f>"MF-PE850WH-1450FV-LC"</f>
        <v>MF-PE850WH-1450FV-LC</v>
      </c>
      <c r="D964" s="3" t="str">
        <f t="shared" si="88"/>
        <v>T1-G4</v>
      </c>
      <c r="E964" s="6" t="str">
        <f t="shared" si="86"/>
        <v>Default Delivery Agent.</v>
      </c>
      <c r="F964" s="6" t="str">
        <f t="shared" si="87"/>
        <v>01. Hadfields</v>
      </c>
    </row>
    <row r="965" spans="1:6" x14ac:dyDescent="0.25">
      <c r="A965" t="s">
        <v>21</v>
      </c>
      <c r="B965" s="1" t="str">
        <f>"""Nav"",""Pentland LIVE"",""27"",""1"",""MF-PE850WH-1875FV-FL"""</f>
        <v>"Nav","Pentland LIVE","27","1","MF-PE850WH-1875FV-FL"</v>
      </c>
      <c r="C965" s="3" t="str">
        <f>"MF-PE850WH-1875FV-FL"</f>
        <v>MF-PE850WH-1875FV-FL</v>
      </c>
      <c r="D965" s="3" t="str">
        <f t="shared" si="88"/>
        <v>T1-G4</v>
      </c>
      <c r="E965" s="6" t="str">
        <f t="shared" si="86"/>
        <v>Default Delivery Agent.</v>
      </c>
      <c r="F965" s="6" t="str">
        <f t="shared" si="87"/>
        <v>01. Hadfields</v>
      </c>
    </row>
    <row r="966" spans="1:6" x14ac:dyDescent="0.25">
      <c r="A966" t="s">
        <v>21</v>
      </c>
      <c r="B966" s="1" t="str">
        <f>"""Nav"",""Pentland LIVE"",""27"",""1"",""MF-PE850WH-1875FV-LC"""</f>
        <v>"Nav","Pentland LIVE","27","1","MF-PE850WH-1875FV-LC"</v>
      </c>
      <c r="C966" s="3" t="str">
        <f>"MF-PE850WH-1875FV-LC"</f>
        <v>MF-PE850WH-1875FV-LC</v>
      </c>
      <c r="D966" s="3" t="str">
        <f t="shared" si="88"/>
        <v>T1-G4</v>
      </c>
      <c r="E966" s="6" t="str">
        <f t="shared" si="86"/>
        <v>Default Delivery Agent.</v>
      </c>
      <c r="F966" s="6" t="str">
        <f t="shared" si="87"/>
        <v>01. Hadfields</v>
      </c>
    </row>
    <row r="967" spans="1:6" x14ac:dyDescent="0.25">
      <c r="A967" t="s">
        <v>21</v>
      </c>
      <c r="B967" s="1" t="str">
        <f>"""Nav"",""Pentland LIVE"",""27"",""1"",""MF-PE850WH-2500FV-FL"""</f>
        <v>"Nav","Pentland LIVE","27","1","MF-PE850WH-2500FV-FL"</v>
      </c>
      <c r="C967" s="3" t="str">
        <f>"MF-PE850WH-2500FV-FL"</f>
        <v>MF-PE850WH-2500FV-FL</v>
      </c>
      <c r="D967" s="3" t="str">
        <f>"T1-G5"</f>
        <v>T1-G5</v>
      </c>
      <c r="E967" s="6" t="str">
        <f t="shared" si="86"/>
        <v>Default Delivery Agent.</v>
      </c>
      <c r="F967" s="6" t="str">
        <f t="shared" si="87"/>
        <v>01. Hadfields</v>
      </c>
    </row>
    <row r="968" spans="1:6" x14ac:dyDescent="0.25">
      <c r="A968" t="s">
        <v>21</v>
      </c>
      <c r="B968" s="1" t="str">
        <f>"""Nav"",""Pentland LIVE"",""27"",""1"",""MF-PE850WH-2500FV-LC"""</f>
        <v>"Nav","Pentland LIVE","27","1","MF-PE850WH-2500FV-LC"</v>
      </c>
      <c r="C968" s="3" t="str">
        <f>"MF-PE850WH-2500FV-LC"</f>
        <v>MF-PE850WH-2500FV-LC</v>
      </c>
      <c r="D968" s="3" t="str">
        <f>"T1-G5"</f>
        <v>T1-G5</v>
      </c>
      <c r="E968" s="6" t="str">
        <f t="shared" si="86"/>
        <v>Default Delivery Agent.</v>
      </c>
      <c r="F968" s="6" t="str">
        <f t="shared" si="87"/>
        <v>01. Hadfields</v>
      </c>
    </row>
    <row r="969" spans="1:6" x14ac:dyDescent="0.25">
      <c r="A969" t="s">
        <v>21</v>
      </c>
      <c r="B969" s="1" t="str">
        <f>"""Nav"",""Pentland LIVE"",""27"",""1"",""MF-PE850WH-625FV-LC"""</f>
        <v>"Nav","Pentland LIVE","27","1","MF-PE850WH-625FV-LC"</v>
      </c>
      <c r="C969" s="3" t="str">
        <f>"MF-PE850WH-625FV-LC"</f>
        <v>MF-PE850WH-625FV-LC</v>
      </c>
      <c r="D969" s="3" t="str">
        <f>"T1-G3"</f>
        <v>T1-G3</v>
      </c>
      <c r="E969" s="6" t="str">
        <f t="shared" si="86"/>
        <v>Default Delivery Agent.</v>
      </c>
      <c r="F969" s="6" t="str">
        <f t="shared" si="87"/>
        <v>01. Hadfields</v>
      </c>
    </row>
    <row r="970" spans="1:6" x14ac:dyDescent="0.25">
      <c r="A970" t="s">
        <v>21</v>
      </c>
      <c r="B970" s="1" t="str">
        <f>"""Nav"",""Pentland LIVE"",""27"",""1"",""MF-PE850WH-806FV-FL"""</f>
        <v>"Nav","Pentland LIVE","27","1","MF-PE850WH-806FV-FL"</v>
      </c>
      <c r="C970" s="3" t="str">
        <f>"MF-PE850WH-806FV-FL"</f>
        <v>MF-PE850WH-806FV-FL</v>
      </c>
      <c r="D970" s="3" t="str">
        <f>"T1-G3"</f>
        <v>T1-G3</v>
      </c>
      <c r="E970" s="6" t="str">
        <f t="shared" ref="E970:E1033" si="89">"Default Delivery Agent."</f>
        <v>Default Delivery Agent.</v>
      </c>
      <c r="F970" s="6" t="str">
        <f t="shared" si="87"/>
        <v>01. Hadfields</v>
      </c>
    </row>
    <row r="971" spans="1:6" x14ac:dyDescent="0.25">
      <c r="A971" t="s">
        <v>21</v>
      </c>
      <c r="B971" s="1" t="str">
        <f>"""Nav"",""Pentland LIVE"",""27"",""1"",""MF-PE850WH-806FV-LC"""</f>
        <v>"Nav","Pentland LIVE","27","1","MF-PE850WH-806FV-LC"</v>
      </c>
      <c r="C971" s="3" t="str">
        <f>"MF-PE850WH-806FV-LC"</f>
        <v>MF-PE850WH-806FV-LC</v>
      </c>
      <c r="D971" s="3" t="str">
        <f>"T1-G3"</f>
        <v>T1-G3</v>
      </c>
      <c r="E971" s="6" t="str">
        <f t="shared" si="89"/>
        <v>Default Delivery Agent.</v>
      </c>
      <c r="F971" s="6" t="str">
        <f t="shared" si="87"/>
        <v>01. Hadfields</v>
      </c>
    </row>
    <row r="972" spans="1:6" x14ac:dyDescent="0.25">
      <c r="A972" t="s">
        <v>21</v>
      </c>
      <c r="B972" s="1" t="str">
        <f>"""Nav"",""Pentland LIVE"",""27"",""1"",""MF-PY75-1390FVD-LC"""</f>
        <v>"Nav","Pentland LIVE","27","1","MF-PY75-1390FVD-LC"</v>
      </c>
      <c r="C972" s="3" t="str">
        <f>"MF-PY75-1390FVD-LC"</f>
        <v>MF-PY75-1390FVD-LC</v>
      </c>
      <c r="D972" s="3" t="str">
        <f>"T1-G4"</f>
        <v>T1-G4</v>
      </c>
      <c r="E972" s="6" t="str">
        <f t="shared" si="89"/>
        <v>Default Delivery Agent.</v>
      </c>
      <c r="F972" s="6" t="str">
        <f t="shared" si="87"/>
        <v>01. Hadfields</v>
      </c>
    </row>
    <row r="973" spans="1:6" x14ac:dyDescent="0.25">
      <c r="A973" t="s">
        <v>21</v>
      </c>
      <c r="B973" s="1" t="str">
        <f>"""Nav"",""Pentland LIVE"",""27"",""1"",""MF-PY75-1875FVD-LC"""</f>
        <v>"Nav","Pentland LIVE","27","1","MF-PY75-1875FVD-LC"</v>
      </c>
      <c r="C973" s="3" t="str">
        <f>"MF-PY75-1875FVD-LC"</f>
        <v>MF-PY75-1875FVD-LC</v>
      </c>
      <c r="D973" s="3" t="str">
        <f>"T1-G4"</f>
        <v>T1-G4</v>
      </c>
      <c r="E973" s="6" t="str">
        <f t="shared" si="89"/>
        <v>Default Delivery Agent.</v>
      </c>
      <c r="F973" s="6" t="str">
        <f t="shared" si="87"/>
        <v>01. Hadfields</v>
      </c>
    </row>
    <row r="974" spans="1:6" x14ac:dyDescent="0.25">
      <c r="A974" t="s">
        <v>21</v>
      </c>
      <c r="B974" s="1" t="str">
        <f>"""Nav"",""Pentland LIVE"",""27"",""1"",""MF-PY75-2500FVD-LC"""</f>
        <v>"Nav","Pentland LIVE","27","1","MF-PY75-2500FVD-LC"</v>
      </c>
      <c r="C974" s="3" t="str">
        <f>"MF-PY75-2500FVD-LC"</f>
        <v>MF-PY75-2500FVD-LC</v>
      </c>
      <c r="D974" s="3" t="str">
        <f>"T1-G5"</f>
        <v>T1-G5</v>
      </c>
      <c r="E974" s="6" t="str">
        <f t="shared" si="89"/>
        <v>Default Delivery Agent.</v>
      </c>
      <c r="F974" s="6" t="str">
        <f t="shared" si="87"/>
        <v>01. Hadfields</v>
      </c>
    </row>
    <row r="975" spans="1:6" x14ac:dyDescent="0.25">
      <c r="A975" t="s">
        <v>21</v>
      </c>
      <c r="B975" s="1" t="str">
        <f>"""Nav"",""Pentland LIVE"",""27"",""1"",""MF-PY75-3750FVD-LC"""</f>
        <v>"Nav","Pentland LIVE","27","1","MF-PY75-3750FVD-LC"</v>
      </c>
      <c r="C975" s="3" t="str">
        <f>"MF-PY75-3750FVD-LC"</f>
        <v>MF-PY75-3750FVD-LC</v>
      </c>
      <c r="D975" s="3" t="str">
        <f>"T1-G6"</f>
        <v>T1-G6</v>
      </c>
      <c r="E975" s="6" t="str">
        <f t="shared" si="89"/>
        <v>Default Delivery Agent.</v>
      </c>
      <c r="F975" s="6" t="str">
        <f t="shared" si="87"/>
        <v>01. Hadfields</v>
      </c>
    </row>
    <row r="976" spans="1:6" x14ac:dyDescent="0.25">
      <c r="A976" t="s">
        <v>21</v>
      </c>
      <c r="B976" s="1" t="str">
        <f>"""Nav"",""Pentland LIVE"",""27"",""1"",""MF-RA12BM-VCR"""</f>
        <v>"Nav","Pentland LIVE","27","1","MF-RA12BM-VCR"</v>
      </c>
      <c r="C976" s="3" t="str">
        <f>"MF-RA12BM-VCR"</f>
        <v>MF-RA12BM-VCR</v>
      </c>
      <c r="D976" s="3" t="str">
        <f t="shared" ref="D976:D992" si="90">"T1-G3"</f>
        <v>T1-G3</v>
      </c>
      <c r="E976" s="6" t="str">
        <f t="shared" si="89"/>
        <v>Default Delivery Agent.</v>
      </c>
      <c r="F976" s="6" t="str">
        <f t="shared" si="87"/>
        <v>01. Hadfields</v>
      </c>
    </row>
    <row r="977" spans="1:6" x14ac:dyDescent="0.25">
      <c r="A977" t="s">
        <v>21</v>
      </c>
      <c r="B977" s="1" t="str">
        <f>"""Nav"",""Pentland LIVE"",""27"",""1"",""MF-RA12BM-VVR"""</f>
        <v>"Nav","Pentland LIVE","27","1","MF-RA12BM-VVR"</v>
      </c>
      <c r="C977" s="3" t="str">
        <f>"MF-RA12BM-VVR"</f>
        <v>MF-RA12BM-VVR</v>
      </c>
      <c r="D977" s="3" t="str">
        <f t="shared" si="90"/>
        <v>T1-G3</v>
      </c>
      <c r="E977" s="6" t="str">
        <f t="shared" si="89"/>
        <v>Default Delivery Agent.</v>
      </c>
      <c r="F977" s="6" t="str">
        <f t="shared" si="87"/>
        <v>01. Hadfields</v>
      </c>
    </row>
    <row r="978" spans="1:6" x14ac:dyDescent="0.25">
      <c r="A978" t="s">
        <v>21</v>
      </c>
      <c r="B978" s="1" t="str">
        <f>"""Nav"",""Pentland LIVE"",""27"",""1"",""MF-RA12CRFV-VCR"""</f>
        <v>"Nav","Pentland LIVE","27","1","MF-RA12CRFV-VCR"</v>
      </c>
      <c r="C978" s="3" t="str">
        <f>"MF-RA12CRFV-VCR"</f>
        <v>MF-RA12CRFV-VCR</v>
      </c>
      <c r="D978" s="3" t="str">
        <f t="shared" si="90"/>
        <v>T1-G3</v>
      </c>
      <c r="E978" s="6" t="str">
        <f t="shared" si="89"/>
        <v>Default Delivery Agent.</v>
      </c>
      <c r="F978" s="6" t="str">
        <f t="shared" si="87"/>
        <v>01. Hadfields</v>
      </c>
    </row>
    <row r="979" spans="1:6" x14ac:dyDescent="0.25">
      <c r="A979" t="s">
        <v>21</v>
      </c>
      <c r="B979" s="1" t="str">
        <f>"""Nav"",""Pentland LIVE"",""27"",""1"",""MF-RA12CRFV-VVR"""</f>
        <v>"Nav","Pentland LIVE","27","1","MF-RA12CRFV-VVR"</v>
      </c>
      <c r="C979" s="3" t="str">
        <f>"MF-RA12CRFV-VVR"</f>
        <v>MF-RA12CRFV-VVR</v>
      </c>
      <c r="D979" s="3" t="str">
        <f t="shared" si="90"/>
        <v>T1-G3</v>
      </c>
      <c r="E979" s="6" t="str">
        <f t="shared" si="89"/>
        <v>Default Delivery Agent.</v>
      </c>
      <c r="F979" s="6" t="str">
        <f t="shared" si="87"/>
        <v>01. Hadfields</v>
      </c>
    </row>
    <row r="980" spans="1:6" x14ac:dyDescent="0.25">
      <c r="A980" t="s">
        <v>21</v>
      </c>
      <c r="B980" s="1" t="str">
        <f>"""Nav"",""Pentland LIVE"",""27"",""1"",""MF-RA12EXPFE-VCR"""</f>
        <v>"Nav","Pentland LIVE","27","1","MF-RA12EXPFE-VCR"</v>
      </c>
      <c r="C980" s="3" t="str">
        <f>"MF-RA12EXPFE-VCR"</f>
        <v>MF-RA12EXPFE-VCR</v>
      </c>
      <c r="D980" s="3" t="str">
        <f t="shared" si="90"/>
        <v>T1-G3</v>
      </c>
      <c r="E980" s="6" t="str">
        <f t="shared" si="89"/>
        <v>Default Delivery Agent.</v>
      </c>
      <c r="F980" s="6" t="str">
        <f t="shared" si="87"/>
        <v>01. Hadfields</v>
      </c>
    </row>
    <row r="981" spans="1:6" x14ac:dyDescent="0.25">
      <c r="A981" t="s">
        <v>21</v>
      </c>
      <c r="B981" s="1" t="str">
        <f>"""Nav"",""Pentland LIVE"",""27"",""1"",""MF-RA12EXPFE-VVR"""</f>
        <v>"Nav","Pentland LIVE","27","1","MF-RA12EXPFE-VVR"</v>
      </c>
      <c r="C981" s="3" t="str">
        <f>"MF-RA12EXPFE-VVR"</f>
        <v>MF-RA12EXPFE-VVR</v>
      </c>
      <c r="D981" s="3" t="str">
        <f t="shared" si="90"/>
        <v>T1-G3</v>
      </c>
      <c r="E981" s="6" t="str">
        <f t="shared" si="89"/>
        <v>Default Delivery Agent.</v>
      </c>
      <c r="F981" s="6" t="str">
        <f t="shared" si="87"/>
        <v>01. Hadfields</v>
      </c>
    </row>
    <row r="982" spans="1:6" x14ac:dyDescent="0.25">
      <c r="A982" t="s">
        <v>21</v>
      </c>
      <c r="B982" s="1" t="str">
        <f>"""Nav"",""Pentland LIVE"",""27"",""1"",""MF-RA12N-VCR"""</f>
        <v>"Nav","Pentland LIVE","27","1","MF-RA12N-VCR"</v>
      </c>
      <c r="C982" s="3" t="str">
        <f>"MF-RA12N-VCR"</f>
        <v>MF-RA12N-VCR</v>
      </c>
      <c r="D982" s="3" t="str">
        <f t="shared" si="90"/>
        <v>T1-G3</v>
      </c>
      <c r="E982" s="6" t="str">
        <f t="shared" si="89"/>
        <v>Default Delivery Agent.</v>
      </c>
      <c r="F982" s="6" t="str">
        <f t="shared" si="87"/>
        <v>01. Hadfields</v>
      </c>
    </row>
    <row r="983" spans="1:6" x14ac:dyDescent="0.25">
      <c r="A983" t="s">
        <v>21</v>
      </c>
      <c r="B983" s="1" t="str">
        <f>"""Nav"",""Pentland LIVE"",""27"",""1"",""MF-RA12N-VVR"""</f>
        <v>"Nav","Pentland LIVE","27","1","MF-RA12N-VVR"</v>
      </c>
      <c r="C983" s="3" t="str">
        <f>"MF-RA12N-VVR"</f>
        <v>MF-RA12N-VVR</v>
      </c>
      <c r="D983" s="3" t="str">
        <f t="shared" si="90"/>
        <v>T1-G3</v>
      </c>
      <c r="E983" s="6" t="str">
        <f t="shared" si="89"/>
        <v>Default Delivery Agent.</v>
      </c>
      <c r="F983" s="6" t="str">
        <f t="shared" si="87"/>
        <v>01. Hadfields</v>
      </c>
    </row>
    <row r="984" spans="1:6" x14ac:dyDescent="0.25">
      <c r="A984" t="s">
        <v>21</v>
      </c>
      <c r="B984" s="1" t="str">
        <f>"""Nav"",""Pentland LIVE"",""27"",""1"",""MF-RA12PQ-VCR"""</f>
        <v>"Nav","Pentland LIVE","27","1","MF-RA12PQ-VCR"</v>
      </c>
      <c r="C984" s="3" t="str">
        <f>"MF-RA12PQ-VCR"</f>
        <v>MF-RA12PQ-VCR</v>
      </c>
      <c r="D984" s="3" t="str">
        <f t="shared" si="90"/>
        <v>T1-G3</v>
      </c>
      <c r="E984" s="6" t="str">
        <f t="shared" si="89"/>
        <v>Default Delivery Agent.</v>
      </c>
      <c r="F984" s="6" t="str">
        <f t="shared" si="87"/>
        <v>01. Hadfields</v>
      </c>
    </row>
    <row r="985" spans="1:6" x14ac:dyDescent="0.25">
      <c r="A985" t="s">
        <v>21</v>
      </c>
      <c r="B985" s="1" t="str">
        <f>"""Nav"",""Pentland LIVE"",""27"",""1"",""MF-RA12PQ-VVR"""</f>
        <v>"Nav","Pentland LIVE","27","1","MF-RA12PQ-VVR"</v>
      </c>
      <c r="C985" s="3" t="str">
        <f>"MF-RA12PQ-VVR"</f>
        <v>MF-RA12PQ-VVR</v>
      </c>
      <c r="D985" s="3" t="str">
        <f t="shared" si="90"/>
        <v>T1-G3</v>
      </c>
      <c r="E985" s="6" t="str">
        <f t="shared" si="89"/>
        <v>Default Delivery Agent.</v>
      </c>
      <c r="F985" s="6" t="str">
        <f t="shared" si="87"/>
        <v>01. Hadfields</v>
      </c>
    </row>
    <row r="986" spans="1:6" x14ac:dyDescent="0.25">
      <c r="A986" t="s">
        <v>21</v>
      </c>
      <c r="B986" s="1" t="str">
        <f>"""Nav"",""Pentland LIVE"",""27"",""1"",""MF-RA14BM-VCR"""</f>
        <v>"Nav","Pentland LIVE","27","1","MF-RA14BM-VCR"</v>
      </c>
      <c r="C986" s="3" t="str">
        <f>"MF-RA14BM-VCR"</f>
        <v>MF-RA14BM-VCR</v>
      </c>
      <c r="D986" s="3" t="str">
        <f t="shared" si="90"/>
        <v>T1-G3</v>
      </c>
      <c r="E986" s="6" t="str">
        <f t="shared" si="89"/>
        <v>Default Delivery Agent.</v>
      </c>
      <c r="F986" s="6" t="str">
        <f t="shared" si="87"/>
        <v>01. Hadfields</v>
      </c>
    </row>
    <row r="987" spans="1:6" x14ac:dyDescent="0.25">
      <c r="A987" t="s">
        <v>21</v>
      </c>
      <c r="B987" s="1" t="str">
        <f>"""Nav"",""Pentland LIVE"",""27"",""1"",""MF-RA14BM-VVR"""</f>
        <v>"Nav","Pentland LIVE","27","1","MF-RA14BM-VVR"</v>
      </c>
      <c r="C987" s="3" t="str">
        <f>"MF-RA14BM-VVR"</f>
        <v>MF-RA14BM-VVR</v>
      </c>
      <c r="D987" s="3" t="str">
        <f t="shared" si="90"/>
        <v>T1-G3</v>
      </c>
      <c r="E987" s="6" t="str">
        <f t="shared" si="89"/>
        <v>Default Delivery Agent.</v>
      </c>
      <c r="F987" s="6" t="str">
        <f t="shared" ref="F987:F1039" si="91">"01. Hadfields"</f>
        <v>01. Hadfields</v>
      </c>
    </row>
    <row r="988" spans="1:6" x14ac:dyDescent="0.25">
      <c r="A988" t="s">
        <v>21</v>
      </c>
      <c r="B988" s="1" t="str">
        <f>"""Nav"",""Pentland LIVE"",""27"",""1"",""MF-RA14CRFV-VCR"""</f>
        <v>"Nav","Pentland LIVE","27","1","MF-RA14CRFV-VCR"</v>
      </c>
      <c r="C988" s="3" t="str">
        <f>"MF-RA14CRFV-VCR"</f>
        <v>MF-RA14CRFV-VCR</v>
      </c>
      <c r="D988" s="3" t="str">
        <f t="shared" si="90"/>
        <v>T1-G3</v>
      </c>
      <c r="E988" s="6" t="str">
        <f t="shared" si="89"/>
        <v>Default Delivery Agent.</v>
      </c>
      <c r="F988" s="6" t="str">
        <f t="shared" si="91"/>
        <v>01. Hadfields</v>
      </c>
    </row>
    <row r="989" spans="1:6" x14ac:dyDescent="0.25">
      <c r="A989" t="s">
        <v>21</v>
      </c>
      <c r="B989" s="1" t="str">
        <f>"""Nav"",""Pentland LIVE"",""27"",""1"",""MF-RA14CRFV-VVR"""</f>
        <v>"Nav","Pentland LIVE","27","1","MF-RA14CRFV-VVR"</v>
      </c>
      <c r="C989" s="3" t="str">
        <f>"MF-RA14CRFV-VVR"</f>
        <v>MF-RA14CRFV-VVR</v>
      </c>
      <c r="D989" s="3" t="str">
        <f t="shared" si="90"/>
        <v>T1-G3</v>
      </c>
      <c r="E989" s="6" t="str">
        <f t="shared" si="89"/>
        <v>Default Delivery Agent.</v>
      </c>
      <c r="F989" s="6" t="str">
        <f t="shared" si="91"/>
        <v>01. Hadfields</v>
      </c>
    </row>
    <row r="990" spans="1:6" x14ac:dyDescent="0.25">
      <c r="A990" t="s">
        <v>21</v>
      </c>
      <c r="B990" s="1" t="str">
        <f>"""Nav"",""Pentland LIVE"",""27"",""1"",""MF-RA14EXPFE-VCR"""</f>
        <v>"Nav","Pentland LIVE","27","1","MF-RA14EXPFE-VCR"</v>
      </c>
      <c r="C990" s="3" t="str">
        <f>"MF-RA14EXPFE-VCR"</f>
        <v>MF-RA14EXPFE-VCR</v>
      </c>
      <c r="D990" s="3" t="str">
        <f t="shared" si="90"/>
        <v>T1-G3</v>
      </c>
      <c r="E990" s="6" t="str">
        <f t="shared" si="89"/>
        <v>Default Delivery Agent.</v>
      </c>
      <c r="F990" s="6" t="str">
        <f t="shared" si="91"/>
        <v>01. Hadfields</v>
      </c>
    </row>
    <row r="991" spans="1:6" x14ac:dyDescent="0.25">
      <c r="A991" t="s">
        <v>21</v>
      </c>
      <c r="B991" s="1" t="str">
        <f>"""Nav"",""Pentland LIVE"",""27"",""1"",""MF-RA14EXPFE-VVR"""</f>
        <v>"Nav","Pentland LIVE","27","1","MF-RA14EXPFE-VVR"</v>
      </c>
      <c r="C991" s="3" t="str">
        <f>"MF-RA14EXPFE-VVR"</f>
        <v>MF-RA14EXPFE-VVR</v>
      </c>
      <c r="D991" s="3" t="str">
        <f t="shared" si="90"/>
        <v>T1-G3</v>
      </c>
      <c r="E991" s="6" t="str">
        <f t="shared" si="89"/>
        <v>Default Delivery Agent.</v>
      </c>
      <c r="F991" s="6" t="str">
        <f t="shared" si="91"/>
        <v>01. Hadfields</v>
      </c>
    </row>
    <row r="992" spans="1:6" x14ac:dyDescent="0.25">
      <c r="A992" t="s">
        <v>21</v>
      </c>
      <c r="B992" s="1" t="str">
        <f>"""Nav"",""Pentland LIVE"",""27"",""1"",""MF-RA14N-VVR"""</f>
        <v>"Nav","Pentland LIVE","27","1","MF-RA14N-VVR"</v>
      </c>
      <c r="C992" s="3" t="str">
        <f>"MF-RA14N-VVR"</f>
        <v>MF-RA14N-VVR</v>
      </c>
      <c r="D992" s="3" t="str">
        <f t="shared" si="90"/>
        <v>T1-G3</v>
      </c>
      <c r="E992" s="6" t="str">
        <f t="shared" si="89"/>
        <v>Default Delivery Agent.</v>
      </c>
      <c r="F992" s="6" t="str">
        <f t="shared" si="91"/>
        <v>01. Hadfields</v>
      </c>
    </row>
    <row r="993" spans="1:6" x14ac:dyDescent="0.25">
      <c r="A993" t="s">
        <v>21</v>
      </c>
      <c r="B993" s="1" t="str">
        <f>"""Nav"",""Pentland LIVE"",""27"",""1"",""MF-RA19EXPFE-VCR"""</f>
        <v>"Nav","Pentland LIVE","27","1","MF-RA19EXPFE-VCR"</v>
      </c>
      <c r="C993" s="3" t="str">
        <f>"MF-RA19EXPFE-VCR"</f>
        <v>MF-RA19EXPFE-VCR</v>
      </c>
      <c r="D993" s="3" t="str">
        <f>"T1-G4"</f>
        <v>T1-G4</v>
      </c>
      <c r="E993" s="6" t="str">
        <f t="shared" si="89"/>
        <v>Default Delivery Agent.</v>
      </c>
      <c r="F993" s="6" t="str">
        <f t="shared" si="91"/>
        <v>01. Hadfields</v>
      </c>
    </row>
    <row r="994" spans="1:6" x14ac:dyDescent="0.25">
      <c r="A994" t="s">
        <v>21</v>
      </c>
      <c r="B994" s="1" t="str">
        <f>"""Nav"",""Pentland LIVE"",""27"",""1"",""MF-RA19EXPFE-VVR"""</f>
        <v>"Nav","Pentland LIVE","27","1","MF-RA19EXPFE-VVR"</v>
      </c>
      <c r="C994" s="3" t="str">
        <f>"MF-RA19EXPFE-VVR"</f>
        <v>MF-RA19EXPFE-VVR</v>
      </c>
      <c r="D994" s="3" t="str">
        <f>"T1-G4"</f>
        <v>T1-G4</v>
      </c>
      <c r="E994" s="6" t="str">
        <f t="shared" si="89"/>
        <v>Default Delivery Agent.</v>
      </c>
      <c r="F994" s="6" t="str">
        <f t="shared" si="91"/>
        <v>01. Hadfields</v>
      </c>
    </row>
    <row r="995" spans="1:6" x14ac:dyDescent="0.25">
      <c r="A995" t="s">
        <v>21</v>
      </c>
      <c r="B995" s="1" t="str">
        <f>"""Nav"",""Pentland LIVE"",""27"",""1"",""MF-RA19N-VVR"""</f>
        <v>"Nav","Pentland LIVE","27","1","MF-RA19N-VVR"</v>
      </c>
      <c r="C995" s="3" t="str">
        <f>"MF-RA19N-VVR"</f>
        <v>MF-RA19N-VVR</v>
      </c>
      <c r="D995" s="3" t="str">
        <f>"T1-G4"</f>
        <v>T1-G4</v>
      </c>
      <c r="E995" s="6" t="str">
        <f t="shared" si="89"/>
        <v>Default Delivery Agent.</v>
      </c>
      <c r="F995" s="6" t="str">
        <f t="shared" si="91"/>
        <v>01. Hadfields</v>
      </c>
    </row>
    <row r="996" spans="1:6" x14ac:dyDescent="0.25">
      <c r="A996" t="s">
        <v>21</v>
      </c>
      <c r="B996" s="1" t="str">
        <f>"""Nav"",""Pentland LIVE"",""27"",""1"",""MF-RA24EXPFE-VCR"""</f>
        <v>"Nav","Pentland LIVE","27","1","MF-RA24EXPFE-VCR"</v>
      </c>
      <c r="C996" s="3" t="str">
        <f>"MF-RA24EXPFE-VCR"</f>
        <v>MF-RA24EXPFE-VCR</v>
      </c>
      <c r="D996" s="3" t="str">
        <f>"T1-G5"</f>
        <v>T1-G5</v>
      </c>
      <c r="E996" s="6" t="str">
        <f t="shared" si="89"/>
        <v>Default Delivery Agent.</v>
      </c>
      <c r="F996" s="6" t="str">
        <f t="shared" si="91"/>
        <v>01. Hadfields</v>
      </c>
    </row>
    <row r="997" spans="1:6" x14ac:dyDescent="0.25">
      <c r="A997" t="s">
        <v>21</v>
      </c>
      <c r="B997" s="1" t="str">
        <f>"""Nav"",""Pentland LIVE"",""27"",""1"",""MF-RA24EXPFE-VVR"""</f>
        <v>"Nav","Pentland LIVE","27","1","MF-RA24EXPFE-VVR"</v>
      </c>
      <c r="C997" s="3" t="str">
        <f>"MF-RA24EXPFE-VVR"</f>
        <v>MF-RA24EXPFE-VVR</v>
      </c>
      <c r="D997" s="3" t="str">
        <f>"T1-G5"</f>
        <v>T1-G5</v>
      </c>
      <c r="E997" s="6" t="str">
        <f t="shared" si="89"/>
        <v>Default Delivery Agent.</v>
      </c>
      <c r="F997" s="6" t="str">
        <f t="shared" si="91"/>
        <v>01. Hadfields</v>
      </c>
    </row>
    <row r="998" spans="1:6" x14ac:dyDescent="0.25">
      <c r="A998" t="s">
        <v>21</v>
      </c>
      <c r="B998" s="1" t="str">
        <f>"""Nav"",""Pentland LIVE"",""27"",""1"",""MF-RA24N-VCR"""</f>
        <v>"Nav","Pentland LIVE","27","1","MF-RA24N-VCR"</v>
      </c>
      <c r="C998" s="3" t="str">
        <f>"MF-RA24N-VCR"</f>
        <v>MF-RA24N-VCR</v>
      </c>
      <c r="D998" s="3" t="str">
        <f>"T1-G5"</f>
        <v>T1-G5</v>
      </c>
      <c r="E998" s="6" t="str">
        <f t="shared" si="89"/>
        <v>Default Delivery Agent.</v>
      </c>
      <c r="F998" s="6" t="str">
        <f t="shared" si="91"/>
        <v>01. Hadfields</v>
      </c>
    </row>
    <row r="999" spans="1:6" x14ac:dyDescent="0.25">
      <c r="A999" t="s">
        <v>21</v>
      </c>
      <c r="B999" s="1" t="str">
        <f>"""Nav"",""Pentland LIVE"",""27"",""1"",""MF-RA24N-VVR"""</f>
        <v>"Nav","Pentland LIVE","27","1","MF-RA24N-VVR"</v>
      </c>
      <c r="C999" s="3" t="str">
        <f>"MF-RA24N-VVR"</f>
        <v>MF-RA24N-VVR</v>
      </c>
      <c r="D999" s="3" t="str">
        <f>"T1-G5"</f>
        <v>T1-G5</v>
      </c>
      <c r="E999" s="6" t="str">
        <f t="shared" si="89"/>
        <v>Default Delivery Agent.</v>
      </c>
      <c r="F999" s="6" t="str">
        <f t="shared" si="91"/>
        <v>01. Hadfields</v>
      </c>
    </row>
    <row r="1000" spans="1:6" x14ac:dyDescent="0.25">
      <c r="A1000" t="s">
        <v>21</v>
      </c>
      <c r="B1000" s="1" t="str">
        <f>"""Nav"",""Pentland LIVE"",""27"",""1"",""MF-RA28EXPFE-VCR"""</f>
        <v>"Nav","Pentland LIVE","27","1","MF-RA28EXPFE-VCR"</v>
      </c>
      <c r="C1000" s="3" t="str">
        <f>"MF-RA28EXPFE-VCR"</f>
        <v>MF-RA28EXPFE-VCR</v>
      </c>
      <c r="D1000" s="3" t="str">
        <f>"T1-G6"</f>
        <v>T1-G6</v>
      </c>
      <c r="E1000" s="6" t="str">
        <f t="shared" si="89"/>
        <v>Default Delivery Agent.</v>
      </c>
      <c r="F1000" s="6" t="str">
        <f t="shared" si="91"/>
        <v>01. Hadfields</v>
      </c>
    </row>
    <row r="1001" spans="1:6" x14ac:dyDescent="0.25">
      <c r="A1001" t="s">
        <v>21</v>
      </c>
      <c r="B1001" s="1" t="str">
        <f>"""Nav"",""Pentland LIVE"",""27"",""1"",""MF-RA28EXPFE-VVR"""</f>
        <v>"Nav","Pentland LIVE","27","1","MF-RA28EXPFE-VVR"</v>
      </c>
      <c r="C1001" s="3" t="str">
        <f>"MF-RA28EXPFE-VVR"</f>
        <v>MF-RA28EXPFE-VVR</v>
      </c>
      <c r="D1001" s="3" t="str">
        <f>"T1-G6"</f>
        <v>T1-G6</v>
      </c>
      <c r="E1001" s="6" t="str">
        <f t="shared" si="89"/>
        <v>Default Delivery Agent.</v>
      </c>
      <c r="F1001" s="6" t="str">
        <f t="shared" si="91"/>
        <v>01. Hadfields</v>
      </c>
    </row>
    <row r="1002" spans="1:6" x14ac:dyDescent="0.25">
      <c r="A1002" t="s">
        <v>21</v>
      </c>
      <c r="B1002" s="1" t="str">
        <f>"""Nav"",""Pentland LIVE"",""27"",""1"",""MF-RA28N-VCR"""</f>
        <v>"Nav","Pentland LIVE","27","1","MF-RA28N-VCR"</v>
      </c>
      <c r="C1002" s="3" t="str">
        <f>"MF-RA28N-VCR"</f>
        <v>MF-RA28N-VCR</v>
      </c>
      <c r="D1002" s="3" t="str">
        <f>"T1-G6"</f>
        <v>T1-G6</v>
      </c>
      <c r="E1002" s="6" t="str">
        <f t="shared" si="89"/>
        <v>Default Delivery Agent.</v>
      </c>
      <c r="F1002" s="6" t="str">
        <f t="shared" si="91"/>
        <v>01. Hadfields</v>
      </c>
    </row>
    <row r="1003" spans="1:6" x14ac:dyDescent="0.25">
      <c r="A1003" t="s">
        <v>21</v>
      </c>
      <c r="B1003" s="1" t="str">
        <f>"""Nav"",""Pentland LIVE"",""27"",""1"",""MF-RA28N-VVR"""</f>
        <v>"Nav","Pentland LIVE","27","1","MF-RA28N-VVR"</v>
      </c>
      <c r="C1003" s="3" t="str">
        <f>"MF-RA28N-VVR"</f>
        <v>MF-RA28N-VVR</v>
      </c>
      <c r="D1003" s="3" t="str">
        <f>"T1-G6"</f>
        <v>T1-G6</v>
      </c>
      <c r="E1003" s="6" t="str">
        <f t="shared" si="89"/>
        <v>Default Delivery Agent.</v>
      </c>
      <c r="F1003" s="6" t="str">
        <f t="shared" si="91"/>
        <v>01. Hadfields</v>
      </c>
    </row>
    <row r="1004" spans="1:6" x14ac:dyDescent="0.25">
      <c r="A1004" t="s">
        <v>21</v>
      </c>
      <c r="B1004" s="1" t="str">
        <f>"""Nav"",""Pentland LIVE"",""27"",""1"",""MF-RA45EXTN-VCR"""</f>
        <v>"Nav","Pentland LIVE","27","1","MF-RA45EXTN-VCR"</v>
      </c>
      <c r="C1004" s="3" t="str">
        <f>"MF-RA45EXTN-VCR"</f>
        <v>MF-RA45EXTN-VCR</v>
      </c>
      <c r="D1004" s="3" t="str">
        <f>"T1-G1"</f>
        <v>T1-G1</v>
      </c>
      <c r="E1004" s="6" t="str">
        <f t="shared" si="89"/>
        <v>Default Delivery Agent.</v>
      </c>
      <c r="F1004" s="6" t="str">
        <f t="shared" si="91"/>
        <v>01. Hadfields</v>
      </c>
    </row>
    <row r="1005" spans="1:6" x14ac:dyDescent="0.25">
      <c r="A1005" t="s">
        <v>21</v>
      </c>
      <c r="B1005" s="1" t="str">
        <f>"""Nav"",""Pentland LIVE"",""27"",""1"",""MF-RA90EXTN-VCR"""</f>
        <v>"Nav","Pentland LIVE","27","1","MF-RA90EXTN-VCR"</v>
      </c>
      <c r="C1005" s="3" t="str">
        <f>"MF-RA90EXTN-VCR"</f>
        <v>MF-RA90EXTN-VCR</v>
      </c>
      <c r="D1005" s="3" t="str">
        <f t="shared" ref="D1005:D1013" si="92">"T1-G3"</f>
        <v>T1-G3</v>
      </c>
      <c r="E1005" s="6" t="str">
        <f t="shared" si="89"/>
        <v>Default Delivery Agent.</v>
      </c>
      <c r="F1005" s="6" t="str">
        <f t="shared" si="91"/>
        <v>01. Hadfields</v>
      </c>
    </row>
    <row r="1006" spans="1:6" x14ac:dyDescent="0.25">
      <c r="A1006" t="s">
        <v>21</v>
      </c>
      <c r="B1006" s="1" t="str">
        <f>"""Nav"",""Pentland LIVE"",""27"",""1"",""MF-RA90EXTN-VVR"""</f>
        <v>"Nav","Pentland LIVE","27","1","MF-RA90EXTN-VVR"</v>
      </c>
      <c r="C1006" s="3" t="str">
        <f>"MF-RA90EXTN-VVR"</f>
        <v>MF-RA90EXTN-VVR</v>
      </c>
      <c r="D1006" s="3" t="str">
        <f t="shared" si="92"/>
        <v>T1-G3</v>
      </c>
      <c r="E1006" s="6" t="str">
        <f t="shared" si="89"/>
        <v>Default Delivery Agent.</v>
      </c>
      <c r="F1006" s="6" t="str">
        <f t="shared" si="91"/>
        <v>01. Hadfields</v>
      </c>
    </row>
    <row r="1007" spans="1:6" x14ac:dyDescent="0.25">
      <c r="A1007" t="s">
        <v>21</v>
      </c>
      <c r="B1007" s="1" t="str">
        <f>"""Nav"",""Pentland LIVE"",""27"",""1"",""MF-RA90INT-EXPFE-VCR"""</f>
        <v>"Nav","Pentland LIVE","27","1","MF-RA90INT-EXPFE-VCR"</v>
      </c>
      <c r="C1007" s="3" t="str">
        <f>"MF-RA90INT-EXPFE-VCR"</f>
        <v>MF-RA90INT-EXPFE-VCR</v>
      </c>
      <c r="D1007" s="3" t="str">
        <f t="shared" si="92"/>
        <v>T1-G3</v>
      </c>
      <c r="E1007" s="6" t="str">
        <f t="shared" si="89"/>
        <v>Default Delivery Agent.</v>
      </c>
      <c r="F1007" s="6" t="str">
        <f t="shared" si="91"/>
        <v>01. Hadfields</v>
      </c>
    </row>
    <row r="1008" spans="1:6" x14ac:dyDescent="0.25">
      <c r="A1008" t="s">
        <v>21</v>
      </c>
      <c r="B1008" s="1" t="str">
        <f>"""Nav"",""Pentland LIVE"",""27"",""1"",""MF-RA90INT-EXPFE-VVR"""</f>
        <v>"Nav","Pentland LIVE","27","1","MF-RA90INT-EXPFE-VVR"</v>
      </c>
      <c r="C1008" s="3" t="str">
        <f>"MF-RA90INT-EXPFE-VVR"</f>
        <v>MF-RA90INT-EXPFE-VVR</v>
      </c>
      <c r="D1008" s="3" t="str">
        <f t="shared" si="92"/>
        <v>T1-G3</v>
      </c>
      <c r="E1008" s="6" t="str">
        <f t="shared" si="89"/>
        <v>Default Delivery Agent.</v>
      </c>
      <c r="F1008" s="6" t="str">
        <f t="shared" si="91"/>
        <v>01. Hadfields</v>
      </c>
    </row>
    <row r="1009" spans="1:6" x14ac:dyDescent="0.25">
      <c r="A1009" t="s">
        <v>21</v>
      </c>
      <c r="B1009" s="1" t="str">
        <f>"""Nav"",""Pentland LIVE"",""27"",""1"",""MF-RA9EXPFE-VCR"""</f>
        <v>"Nav","Pentland LIVE","27","1","MF-RA9EXPFE-VCR"</v>
      </c>
      <c r="C1009" s="3" t="str">
        <f>"MF-RA9EXPFE-VCR"</f>
        <v>MF-RA9EXPFE-VCR</v>
      </c>
      <c r="D1009" s="3" t="str">
        <f t="shared" si="92"/>
        <v>T1-G3</v>
      </c>
      <c r="E1009" s="6" t="str">
        <f t="shared" si="89"/>
        <v>Default Delivery Agent.</v>
      </c>
      <c r="F1009" s="6" t="str">
        <f t="shared" si="91"/>
        <v>01. Hadfields</v>
      </c>
    </row>
    <row r="1010" spans="1:6" x14ac:dyDescent="0.25">
      <c r="A1010" t="s">
        <v>21</v>
      </c>
      <c r="B1010" s="1" t="str">
        <f>"""Nav"",""Pentland LIVE"",""27"",""1"",""MF-RA9EXPFE-VVR"""</f>
        <v>"Nav","Pentland LIVE","27","1","MF-RA9EXPFE-VVR"</v>
      </c>
      <c r="C1010" s="3" t="str">
        <f>"MF-RA9EXPFE-VVR"</f>
        <v>MF-RA9EXPFE-VVR</v>
      </c>
      <c r="D1010" s="3" t="str">
        <f t="shared" si="92"/>
        <v>T1-G3</v>
      </c>
      <c r="E1010" s="6" t="str">
        <f t="shared" si="89"/>
        <v>Default Delivery Agent.</v>
      </c>
      <c r="F1010" s="6" t="str">
        <f t="shared" si="91"/>
        <v>01. Hadfields</v>
      </c>
    </row>
    <row r="1011" spans="1:6" x14ac:dyDescent="0.25">
      <c r="A1011" t="s">
        <v>21</v>
      </c>
      <c r="B1011" s="1" t="str">
        <f>"""Nav"",""Pentland LIVE"",""27"",""1"",""MF-RA9N-VVR"""</f>
        <v>"Nav","Pentland LIVE","27","1","MF-RA9N-VVR"</v>
      </c>
      <c r="C1011" s="3" t="str">
        <f>"MF-RA9N-VVR"</f>
        <v>MF-RA9N-VVR</v>
      </c>
      <c r="D1011" s="3" t="str">
        <f t="shared" si="92"/>
        <v>T1-G3</v>
      </c>
      <c r="E1011" s="6" t="str">
        <f t="shared" si="89"/>
        <v>Default Delivery Agent.</v>
      </c>
      <c r="F1011" s="6" t="str">
        <f t="shared" si="91"/>
        <v>01. Hadfields</v>
      </c>
    </row>
    <row r="1012" spans="1:6" x14ac:dyDescent="0.25">
      <c r="A1012" t="s">
        <v>21</v>
      </c>
      <c r="B1012" s="1" t="str">
        <f>"""Nav"",""Pentland LIVE"",""27"",""1"",""MF-RA9PQ-VCR"""</f>
        <v>"Nav","Pentland LIVE","27","1","MF-RA9PQ-VCR"</v>
      </c>
      <c r="C1012" s="3" t="str">
        <f>"MF-RA9PQ-VCR"</f>
        <v>MF-RA9PQ-VCR</v>
      </c>
      <c r="D1012" s="3" t="str">
        <f t="shared" si="92"/>
        <v>T1-G3</v>
      </c>
      <c r="E1012" s="6" t="str">
        <f t="shared" si="89"/>
        <v>Default Delivery Agent.</v>
      </c>
      <c r="F1012" s="6" t="str">
        <f t="shared" si="91"/>
        <v>01. Hadfields</v>
      </c>
    </row>
    <row r="1013" spans="1:6" x14ac:dyDescent="0.25">
      <c r="A1013" t="s">
        <v>21</v>
      </c>
      <c r="B1013" s="1" t="str">
        <f>"""Nav"",""Pentland LIVE"",""27"",""1"",""MF-RA9PQ-VVR"""</f>
        <v>"Nav","Pentland LIVE","27","1","MF-RA9PQ-VVR"</v>
      </c>
      <c r="C1013" s="3" t="str">
        <f>"MF-RA9PQ-VVR"</f>
        <v>MF-RA9PQ-VVR</v>
      </c>
      <c r="D1013" s="3" t="str">
        <f t="shared" si="92"/>
        <v>T1-G3</v>
      </c>
      <c r="E1013" s="6" t="str">
        <f t="shared" si="89"/>
        <v>Default Delivery Agent.</v>
      </c>
      <c r="F1013" s="6" t="str">
        <f t="shared" si="91"/>
        <v>01. Hadfields</v>
      </c>
    </row>
    <row r="1014" spans="1:6" x14ac:dyDescent="0.25">
      <c r="A1014" t="s">
        <v>21</v>
      </c>
      <c r="B1014" s="1" t="str">
        <f>"""Nav"",""Pentland LIVE"",""27"",""1"",""MF-SA18FE-VCR"""</f>
        <v>"Nav","Pentland LIVE","27","1","MF-SA18FE-VCR"</v>
      </c>
      <c r="C1014" s="3" t="str">
        <f>"MF-SA18FE-VCR"</f>
        <v>MF-SA18FE-VCR</v>
      </c>
      <c r="D1014" s="3" t="str">
        <f>"T1-G4"</f>
        <v>T1-G4</v>
      </c>
      <c r="E1014" s="6" t="str">
        <f t="shared" si="89"/>
        <v>Default Delivery Agent.</v>
      </c>
      <c r="F1014" s="6" t="str">
        <f t="shared" si="91"/>
        <v>01. Hadfields</v>
      </c>
    </row>
    <row r="1015" spans="1:6" x14ac:dyDescent="0.25">
      <c r="A1015" t="s">
        <v>21</v>
      </c>
      <c r="B1015" s="1" t="str">
        <f>"""Nav"",""Pentland LIVE"",""27"",""1"",""MF-SA27FE-VCR"""</f>
        <v>"Nav","Pentland LIVE","27","1","MF-SA27FE-VCR"</v>
      </c>
      <c r="C1015" s="3" t="str">
        <f>"MF-SA27FE-VCR"</f>
        <v>MF-SA27FE-VCR</v>
      </c>
      <c r="D1015" s="3" t="str">
        <f>"T1-G6"</f>
        <v>T1-G6</v>
      </c>
      <c r="E1015" s="6" t="str">
        <f t="shared" si="89"/>
        <v>Default Delivery Agent.</v>
      </c>
      <c r="F1015" s="6" t="str">
        <f t="shared" si="91"/>
        <v>01. Hadfields</v>
      </c>
    </row>
    <row r="1016" spans="1:6" x14ac:dyDescent="0.25">
      <c r="A1016" t="s">
        <v>21</v>
      </c>
      <c r="B1016" s="1" t="str">
        <f>"""Nav"",""Pentland LIVE"",""27"",""1"",""MF-SA9FE-VCR"""</f>
        <v>"Nav","Pentland LIVE","27","1","MF-SA9FE-VCR"</v>
      </c>
      <c r="C1016" s="3" t="str">
        <f>"MF-SA9FE-VCR"</f>
        <v>MF-SA9FE-VCR</v>
      </c>
      <c r="D1016" s="3" t="str">
        <f>"T1-G3"</f>
        <v>T1-G3</v>
      </c>
      <c r="E1016" s="6" t="str">
        <f t="shared" si="89"/>
        <v>Default Delivery Agent.</v>
      </c>
      <c r="F1016" s="6" t="str">
        <f t="shared" si="91"/>
        <v>01. Hadfields</v>
      </c>
    </row>
    <row r="1017" spans="1:6" x14ac:dyDescent="0.25">
      <c r="A1017" t="s">
        <v>21</v>
      </c>
      <c r="B1017" s="1" t="str">
        <f>"""Nav"",""Pentland LIVE"",""27"",""1"",""MF-TABLE ECO1-600"""</f>
        <v>"Nav","Pentland LIVE","27","1","MF-TABLE ECO1-600"</v>
      </c>
      <c r="C1017" s="3" t="str">
        <f>"MF-TABLE ECO1-600"</f>
        <v>MF-TABLE ECO1-600</v>
      </c>
      <c r="D1017" s="3" t="str">
        <f>"T1-G1"</f>
        <v>T1-G1</v>
      </c>
      <c r="E1017" s="6" t="str">
        <f t="shared" si="89"/>
        <v>Default Delivery Agent.</v>
      </c>
      <c r="F1017" s="6" t="str">
        <f t="shared" si="91"/>
        <v>01. Hadfields</v>
      </c>
    </row>
    <row r="1018" spans="1:6" x14ac:dyDescent="0.25">
      <c r="A1018" t="s">
        <v>21</v>
      </c>
      <c r="B1018" s="1" t="str">
        <f>"""Nav"",""Pentland LIVE"",""27"",""1"",""MF-TABLE ECO1-90EXT"""</f>
        <v>"Nav","Pentland LIVE","27","1","MF-TABLE ECO1-90EXT"</v>
      </c>
      <c r="C1018" s="3" t="str">
        <f>"MF-TABLE ECO1-90EXT"</f>
        <v>MF-TABLE ECO1-90EXT</v>
      </c>
      <c r="D1018" s="3" t="str">
        <f>"T1-G2"</f>
        <v>T1-G2</v>
      </c>
      <c r="E1018" s="6" t="str">
        <f t="shared" si="89"/>
        <v>Default Delivery Agent.</v>
      </c>
      <c r="F1018" s="6" t="str">
        <f t="shared" si="91"/>
        <v>01. Hadfields</v>
      </c>
    </row>
    <row r="1019" spans="1:6" x14ac:dyDescent="0.25">
      <c r="A1019" t="s">
        <v>21</v>
      </c>
      <c r="B1019" s="1" t="str">
        <f>"""Nav"",""Pentland LIVE"",""27"",""1"",""MF-VI12CR-VV"""</f>
        <v>"Nav","Pentland LIVE","27","1","MF-VI12CR-VV"</v>
      </c>
      <c r="C1019" s="3" t="str">
        <f>"MF-VI12CR-VV"</f>
        <v>MF-VI12CR-VV</v>
      </c>
      <c r="D1019" s="3" t="str">
        <f>"T1-G3"</f>
        <v>T1-G3</v>
      </c>
      <c r="E1019" s="6" t="str">
        <f t="shared" si="89"/>
        <v>Default Delivery Agent.</v>
      </c>
      <c r="F1019" s="6" t="str">
        <f t="shared" si="91"/>
        <v>01. Hadfields</v>
      </c>
    </row>
    <row r="1020" spans="1:6" x14ac:dyDescent="0.25">
      <c r="A1020" t="s">
        <v>21</v>
      </c>
      <c r="B1020" s="1" t="str">
        <f>"""Nav"",""Pentland LIVE"",""27"",""1"",""MF-VI12FE-VV"""</f>
        <v>"Nav","Pentland LIVE","27","1","MF-VI12FE-VV"</v>
      </c>
      <c r="C1020" s="3" t="str">
        <f>"MF-VI12FE-VV"</f>
        <v>MF-VI12FE-VV</v>
      </c>
      <c r="D1020" s="3" t="str">
        <f>"T1-G3"</f>
        <v>T1-G3</v>
      </c>
      <c r="E1020" s="6" t="str">
        <f t="shared" si="89"/>
        <v>Default Delivery Agent.</v>
      </c>
      <c r="F1020" s="6" t="str">
        <f t="shared" si="91"/>
        <v>01. Hadfields</v>
      </c>
    </row>
    <row r="1021" spans="1:6" x14ac:dyDescent="0.25">
      <c r="A1021" t="s">
        <v>21</v>
      </c>
      <c r="B1021" s="1" t="str">
        <f>"""Nav"",""Pentland LIVE"",""27"",""1"",""MF-VI12PQ-VV"""</f>
        <v>"Nav","Pentland LIVE","27","1","MF-VI12PQ-VV"</v>
      </c>
      <c r="C1021" s="3" t="str">
        <f>"MF-VI12PQ-VV"</f>
        <v>MF-VI12PQ-VV</v>
      </c>
      <c r="D1021" s="3" t="str">
        <f>"T1-G3"</f>
        <v>T1-G3</v>
      </c>
      <c r="E1021" s="6" t="str">
        <f t="shared" si="89"/>
        <v>Default Delivery Agent.</v>
      </c>
      <c r="F1021" s="6" t="str">
        <f t="shared" si="91"/>
        <v>01. Hadfields</v>
      </c>
    </row>
    <row r="1022" spans="1:6" x14ac:dyDescent="0.25">
      <c r="A1022" t="s">
        <v>21</v>
      </c>
      <c r="B1022" s="1" t="str">
        <f>"""Nav"",""Pentland LIVE"",""27"",""1"",""MF-VI14FE-VV"""</f>
        <v>"Nav","Pentland LIVE","27","1","MF-VI14FE-VV"</v>
      </c>
      <c r="C1022" s="3" t="str">
        <f>"MF-VI14FE-VV"</f>
        <v>MF-VI14FE-VV</v>
      </c>
      <c r="D1022" s="3" t="str">
        <f>"T1-G3"</f>
        <v>T1-G3</v>
      </c>
      <c r="E1022" s="6" t="str">
        <f t="shared" si="89"/>
        <v>Default Delivery Agent.</v>
      </c>
      <c r="F1022" s="6" t="str">
        <f t="shared" si="91"/>
        <v>01. Hadfields</v>
      </c>
    </row>
    <row r="1023" spans="1:6" x14ac:dyDescent="0.25">
      <c r="A1023" t="s">
        <v>21</v>
      </c>
      <c r="B1023" s="1" t="str">
        <f>"""Nav"",""Pentland LIVE"",""27"",""1"",""MF-VI19FE-VV"""</f>
        <v>"Nav","Pentland LIVE","27","1","MF-VI19FE-VV"</v>
      </c>
      <c r="C1023" s="3" t="str">
        <f>"MF-VI19FE-VV"</f>
        <v>MF-VI19FE-VV</v>
      </c>
      <c r="D1023" s="3" t="str">
        <f>"T1-G4"</f>
        <v>T1-G4</v>
      </c>
      <c r="E1023" s="6" t="str">
        <f t="shared" si="89"/>
        <v>Default Delivery Agent.</v>
      </c>
      <c r="F1023" s="6" t="str">
        <f t="shared" si="91"/>
        <v>01. Hadfields</v>
      </c>
    </row>
    <row r="1024" spans="1:6" x14ac:dyDescent="0.25">
      <c r="A1024" t="s">
        <v>21</v>
      </c>
      <c r="B1024" s="1" t="str">
        <f>"""Nav"",""Pentland LIVE"",""27"",""1"",""MF-VI90EXTFV-VV"""</f>
        <v>"Nav","Pentland LIVE","27","1","MF-VI90EXTFV-VV"</v>
      </c>
      <c r="C1024" s="3" t="str">
        <f>"MF-VI90EXTFV-VV"</f>
        <v>MF-VI90EXTFV-VV</v>
      </c>
      <c r="D1024" s="3" t="str">
        <f>"T1-G4"</f>
        <v>T1-G4</v>
      </c>
      <c r="E1024" s="6" t="str">
        <f t="shared" si="89"/>
        <v>Default Delivery Agent.</v>
      </c>
      <c r="F1024" s="6" t="str">
        <f t="shared" si="91"/>
        <v>01. Hadfields</v>
      </c>
    </row>
    <row r="1025" spans="1:6" x14ac:dyDescent="0.25">
      <c r="A1025" t="s">
        <v>21</v>
      </c>
      <c r="B1025" s="1" t="str">
        <f>"""Nav"",""Pentland LIVE"",""27"",""1"",""MF-VI90INTCNR-TABLE"""</f>
        <v>"Nav","Pentland LIVE","27","1","MF-VI90INTCNR-TABLE"</v>
      </c>
      <c r="C1025" s="3" t="str">
        <f>"MF-VI90INTCNR-TABLE"</f>
        <v>MF-VI90INTCNR-TABLE</v>
      </c>
      <c r="D1025" s="3" t="str">
        <f>"T1-G3"</f>
        <v>T1-G3</v>
      </c>
      <c r="E1025" s="6" t="str">
        <f t="shared" si="89"/>
        <v>Default Delivery Agent.</v>
      </c>
      <c r="F1025" s="6" t="str">
        <f t="shared" si="91"/>
        <v>01. Hadfields</v>
      </c>
    </row>
    <row r="1026" spans="1:6" x14ac:dyDescent="0.25">
      <c r="A1026" t="s">
        <v>21</v>
      </c>
      <c r="B1026" s="1" t="str">
        <f>"""Nav"",""Pentland LIVE"",""27"",""1"",""MF-VI9FE-VV"""</f>
        <v>"Nav","Pentland LIVE","27","1","MF-VI9FE-VV"</v>
      </c>
      <c r="C1026" s="3" t="str">
        <f>"MF-VI9FE-VV"</f>
        <v>MF-VI9FE-VV</v>
      </c>
      <c r="D1026" s="3" t="str">
        <f>"T1-G4"</f>
        <v>T1-G4</v>
      </c>
      <c r="E1026" s="6" t="str">
        <f t="shared" si="89"/>
        <v>Default Delivery Agent.</v>
      </c>
      <c r="F1026" s="6" t="str">
        <f t="shared" si="91"/>
        <v>01. Hadfields</v>
      </c>
    </row>
    <row r="1027" spans="1:6" x14ac:dyDescent="0.25">
      <c r="A1027" t="s">
        <v>21</v>
      </c>
      <c r="B1027" s="1" t="str">
        <f>"""Nav"",""Pentland LIVE"",""27"",""1"",""MF-VITABLE1000"""</f>
        <v>"Nav","Pentland LIVE","27","1","MF-VITABLE1000"</v>
      </c>
      <c r="C1027" s="3" t="str">
        <f>"MF-VITABLE1000"</f>
        <v>MF-VITABLE1000</v>
      </c>
      <c r="D1027" s="3" t="str">
        <f>"T1-G3"</f>
        <v>T1-G3</v>
      </c>
      <c r="E1027" s="6" t="str">
        <f t="shared" si="89"/>
        <v>Default Delivery Agent.</v>
      </c>
      <c r="F1027" s="6" t="str">
        <f t="shared" si="91"/>
        <v>01. Hadfields</v>
      </c>
    </row>
    <row r="1028" spans="1:6" x14ac:dyDescent="0.25">
      <c r="A1028" t="s">
        <v>21</v>
      </c>
      <c r="B1028" s="1" t="str">
        <f>"""Nav"",""Pentland LIVE"",""27"",""1"",""MF-ZE-EL12FVLC"""</f>
        <v>"Nav","Pentland LIVE","27","1","MF-ZE-EL12FVLC"</v>
      </c>
      <c r="C1028" s="3" t="str">
        <f>"MF-ZE-EL12FVLC"</f>
        <v>MF-ZE-EL12FVLC</v>
      </c>
      <c r="D1028" s="3" t="str">
        <f t="shared" ref="D1028:D1033" si="93">"T1-G4"</f>
        <v>T1-G4</v>
      </c>
      <c r="E1028" s="6" t="str">
        <f t="shared" si="89"/>
        <v>Default Delivery Agent.</v>
      </c>
      <c r="F1028" s="6" t="str">
        <f t="shared" si="91"/>
        <v>01. Hadfields</v>
      </c>
    </row>
    <row r="1029" spans="1:6" x14ac:dyDescent="0.25">
      <c r="A1029" t="s">
        <v>21</v>
      </c>
      <c r="B1029" s="1" t="str">
        <f>"""Nav"",""Pentland LIVE"",""27"",""1"",""MF-ZE-EL12FVLC-LH"""</f>
        <v>"Nav","Pentland LIVE","27","1","MF-ZE-EL12FVLC-LH"</v>
      </c>
      <c r="C1029" s="3" t="str">
        <f>"MF-ZE-EL12FVLC-LH"</f>
        <v>MF-ZE-EL12FVLC-LH</v>
      </c>
      <c r="D1029" s="3" t="str">
        <f t="shared" si="93"/>
        <v>T1-G4</v>
      </c>
      <c r="E1029" s="6" t="str">
        <f t="shared" si="89"/>
        <v>Default Delivery Agent.</v>
      </c>
      <c r="F1029" s="6" t="str">
        <f t="shared" si="91"/>
        <v>01. Hadfields</v>
      </c>
    </row>
    <row r="1030" spans="1:6" x14ac:dyDescent="0.25">
      <c r="A1030" t="s">
        <v>21</v>
      </c>
      <c r="B1030" s="1" t="str">
        <f>"""Nav"",""Pentland LIVE"",""27"",""1"",""MF-ZE-EL12FVLC-RH"""</f>
        <v>"Nav","Pentland LIVE","27","1","MF-ZE-EL12FVLC-RH"</v>
      </c>
      <c r="C1030" s="3" t="str">
        <f>"MF-ZE-EL12FVLC-RH"</f>
        <v>MF-ZE-EL12FVLC-RH</v>
      </c>
      <c r="D1030" s="3" t="str">
        <f t="shared" si="93"/>
        <v>T1-G4</v>
      </c>
      <c r="E1030" s="6" t="str">
        <f t="shared" si="89"/>
        <v>Default Delivery Agent.</v>
      </c>
      <c r="F1030" s="6" t="str">
        <f t="shared" si="91"/>
        <v>01. Hadfields</v>
      </c>
    </row>
    <row r="1031" spans="1:6" x14ac:dyDescent="0.25">
      <c r="A1031" t="s">
        <v>21</v>
      </c>
      <c r="B1031" s="1" t="str">
        <f>"""Nav"",""Pentland LIVE"",""27"",""1"",""MF-ZE-EL18FVLC"""</f>
        <v>"Nav","Pentland LIVE","27","1","MF-ZE-EL18FVLC"</v>
      </c>
      <c r="C1031" s="3" t="str">
        <f>"MF-ZE-EL18FVLC"</f>
        <v>MF-ZE-EL18FVLC</v>
      </c>
      <c r="D1031" s="3" t="str">
        <f t="shared" si="93"/>
        <v>T1-G4</v>
      </c>
      <c r="E1031" s="6" t="str">
        <f t="shared" si="89"/>
        <v>Default Delivery Agent.</v>
      </c>
      <c r="F1031" s="6" t="str">
        <f t="shared" si="91"/>
        <v>01. Hadfields</v>
      </c>
    </row>
    <row r="1032" spans="1:6" x14ac:dyDescent="0.25">
      <c r="A1032" t="s">
        <v>21</v>
      </c>
      <c r="B1032" s="1" t="str">
        <f>"""Nav"",""Pentland LIVE"",""27"",""1"",""MF-ZE-EL18FVLC-LH"""</f>
        <v>"Nav","Pentland LIVE","27","1","MF-ZE-EL18FVLC-LH"</v>
      </c>
      <c r="C1032" s="3" t="str">
        <f>"MF-ZE-EL18FVLC-LH"</f>
        <v>MF-ZE-EL18FVLC-LH</v>
      </c>
      <c r="D1032" s="3" t="str">
        <f t="shared" si="93"/>
        <v>T1-G4</v>
      </c>
      <c r="E1032" s="6" t="str">
        <f t="shared" si="89"/>
        <v>Default Delivery Agent.</v>
      </c>
      <c r="F1032" s="6" t="str">
        <f t="shared" si="91"/>
        <v>01. Hadfields</v>
      </c>
    </row>
    <row r="1033" spans="1:6" x14ac:dyDescent="0.25">
      <c r="A1033" t="s">
        <v>21</v>
      </c>
      <c r="B1033" s="1" t="str">
        <f>"""Nav"",""Pentland LIVE"",""27"",""1"",""MF-ZE-EL18FVLC-RH"""</f>
        <v>"Nav","Pentland LIVE","27","1","MF-ZE-EL18FVLC-RH"</v>
      </c>
      <c r="C1033" s="3" t="str">
        <f>"MF-ZE-EL18FVLC-RH"</f>
        <v>MF-ZE-EL18FVLC-RH</v>
      </c>
      <c r="D1033" s="3" t="str">
        <f t="shared" si="93"/>
        <v>T1-G4</v>
      </c>
      <c r="E1033" s="6" t="str">
        <f t="shared" si="89"/>
        <v>Default Delivery Agent.</v>
      </c>
      <c r="F1033" s="6" t="str">
        <f t="shared" si="91"/>
        <v>01. Hadfields</v>
      </c>
    </row>
    <row r="1034" spans="1:6" x14ac:dyDescent="0.25">
      <c r="A1034" t="s">
        <v>21</v>
      </c>
      <c r="B1034" s="1" t="str">
        <f>"""Nav"",""Pentland LIVE"",""27"",""1"",""MF-ZE-EL25FVLC"""</f>
        <v>"Nav","Pentland LIVE","27","1","MF-ZE-EL25FVLC"</v>
      </c>
      <c r="C1034" s="3" t="str">
        <f>"MF-ZE-EL25FVLC"</f>
        <v>MF-ZE-EL25FVLC</v>
      </c>
      <c r="D1034" s="3" t="str">
        <f>"T1-G5"</f>
        <v>T1-G5</v>
      </c>
      <c r="E1034" s="6" t="str">
        <f t="shared" ref="E1034:E1097" si="94">"Default Delivery Agent."</f>
        <v>Default Delivery Agent.</v>
      </c>
      <c r="F1034" s="6" t="str">
        <f t="shared" si="91"/>
        <v>01. Hadfields</v>
      </c>
    </row>
    <row r="1035" spans="1:6" x14ac:dyDescent="0.25">
      <c r="A1035" t="s">
        <v>21</v>
      </c>
      <c r="B1035" s="1" t="str">
        <f>"""Nav"",""Pentland LIVE"",""27"",""1"",""MF-ZE-EL25FVLC-LH"""</f>
        <v>"Nav","Pentland LIVE","27","1","MF-ZE-EL25FVLC-LH"</v>
      </c>
      <c r="C1035" s="3" t="str">
        <f>"MF-ZE-EL25FVLC-LH"</f>
        <v>MF-ZE-EL25FVLC-LH</v>
      </c>
      <c r="D1035" s="3" t="str">
        <f>"T1-G5"</f>
        <v>T1-G5</v>
      </c>
      <c r="E1035" s="6" t="str">
        <f t="shared" si="94"/>
        <v>Default Delivery Agent.</v>
      </c>
      <c r="F1035" s="6" t="str">
        <f t="shared" si="91"/>
        <v>01. Hadfields</v>
      </c>
    </row>
    <row r="1036" spans="1:6" x14ac:dyDescent="0.25">
      <c r="A1036" t="s">
        <v>21</v>
      </c>
      <c r="B1036" s="1" t="str">
        <f>"""Nav"",""Pentland LIVE"",""27"",""1"",""MF-ZE-EL25FVLC-RH"""</f>
        <v>"Nav","Pentland LIVE","27","1","MF-ZE-EL25FVLC-RH"</v>
      </c>
      <c r="C1036" s="3" t="str">
        <f>"MF-ZE-EL25FVLC-RH"</f>
        <v>MF-ZE-EL25FVLC-RH</v>
      </c>
      <c r="D1036" s="3" t="str">
        <f>"T1-G5"</f>
        <v>T1-G5</v>
      </c>
      <c r="E1036" s="6" t="str">
        <f t="shared" si="94"/>
        <v>Default Delivery Agent.</v>
      </c>
      <c r="F1036" s="6" t="str">
        <f t="shared" si="91"/>
        <v>01. Hadfields</v>
      </c>
    </row>
    <row r="1037" spans="1:6" x14ac:dyDescent="0.25">
      <c r="A1037" t="s">
        <v>21</v>
      </c>
      <c r="B1037" s="1" t="str">
        <f>"""Nav"",""Pentland LIVE"",""27"",""1"",""MF-ZE-EL7FVLC"""</f>
        <v>"Nav","Pentland LIVE","27","1","MF-ZE-EL7FVLC"</v>
      </c>
      <c r="C1037" s="3" t="str">
        <f>"MF-ZE-EL7FVLC"</f>
        <v>MF-ZE-EL7FVLC</v>
      </c>
      <c r="D1037" s="3" t="str">
        <f>"T1-G3"</f>
        <v>T1-G3</v>
      </c>
      <c r="E1037" s="6" t="str">
        <f t="shared" si="94"/>
        <v>Default Delivery Agent.</v>
      </c>
      <c r="F1037" s="6" t="str">
        <f t="shared" si="91"/>
        <v>01. Hadfields</v>
      </c>
    </row>
    <row r="1038" spans="1:6" x14ac:dyDescent="0.25">
      <c r="A1038" t="s">
        <v>21</v>
      </c>
      <c r="B1038" s="1" t="str">
        <f>"""Nav"",""Pentland LIVE"",""27"",""1"",""MF-ZE-EL9FVLC"""</f>
        <v>"Nav","Pentland LIVE","27","1","MF-ZE-EL9FVLC"</v>
      </c>
      <c r="C1038" s="3" t="str">
        <f>"MF-ZE-EL9FVLC"</f>
        <v>MF-ZE-EL9FVLC</v>
      </c>
      <c r="D1038" s="3" t="str">
        <f>"T1-G3"</f>
        <v>T1-G3</v>
      </c>
      <c r="E1038" s="6" t="str">
        <f t="shared" si="94"/>
        <v>Default Delivery Agent.</v>
      </c>
      <c r="F1038" s="6" t="str">
        <f t="shared" si="91"/>
        <v>01. Hadfields</v>
      </c>
    </row>
    <row r="1039" spans="1:6" x14ac:dyDescent="0.25">
      <c r="A1039" t="s">
        <v>21</v>
      </c>
      <c r="B1039" s="1" t="str">
        <f>"""Nav"",""Pentland LIVE"",""27"",""1"",""SA-ARC100R"""</f>
        <v>"Nav","Pentland LIVE","27","1","SA-ARC100R"</v>
      </c>
      <c r="C1039" s="3" t="str">
        <f>"SA-ARC100R"</f>
        <v>SA-ARC100R</v>
      </c>
      <c r="D1039" s="3" t="str">
        <f>"T1-G3"</f>
        <v>T1-G3</v>
      </c>
      <c r="E1039" s="6" t="str">
        <f t="shared" si="94"/>
        <v>Default Delivery Agent.</v>
      </c>
      <c r="F1039" s="6" t="str">
        <f t="shared" si="91"/>
        <v>01. Hadfields</v>
      </c>
    </row>
    <row r="1040" spans="1:6" x14ac:dyDescent="0.25">
      <c r="A1040" t="s">
        <v>21</v>
      </c>
      <c r="B1040" s="1" t="str">
        <f>"""Nav"",""Pentland LIVE"",""27"",""1"",""SA-BFL70"""</f>
        <v>"Nav","Pentland LIVE","27","1","SA-BFL70"</v>
      </c>
      <c r="C1040" s="3" t="str">
        <f>"SA-BFL70"</f>
        <v>SA-BFL70</v>
      </c>
      <c r="D1040" s="3" t="str">
        <f>"T1-G1"</f>
        <v>T1-G1</v>
      </c>
      <c r="E1040" s="6" t="str">
        <f t="shared" si="94"/>
        <v>Default Delivery Agent.</v>
      </c>
      <c r="F1040" s="6" t="str">
        <f>"02. Montgomery's"</f>
        <v>02. Montgomery's</v>
      </c>
    </row>
    <row r="1041" spans="1:6" x14ac:dyDescent="0.25">
      <c r="A1041" t="s">
        <v>21</v>
      </c>
      <c r="B1041" s="1" t="str">
        <f>"""Nav"",""Pentland LIVE"",""27"",""1"",""SA-BIM20"""</f>
        <v>"Nav","Pentland LIVE","27","1","SA-BIM20"</v>
      </c>
      <c r="C1041" s="3" t="str">
        <f>"SA-BIM20"</f>
        <v>SA-BIM20</v>
      </c>
      <c r="D1041" s="3" t="str">
        <f>"T1-G1"</f>
        <v>T1-G1</v>
      </c>
      <c r="E1041" s="6" t="str">
        <f t="shared" si="94"/>
        <v>Default Delivery Agent.</v>
      </c>
      <c r="F1041" s="6" t="str">
        <f>"02. Montgomery's"</f>
        <v>02. Montgomery's</v>
      </c>
    </row>
    <row r="1042" spans="1:6" x14ac:dyDescent="0.25">
      <c r="A1042" t="s">
        <v>21</v>
      </c>
      <c r="B1042" s="1" t="str">
        <f>"""Nav"",""Pentland LIVE"",""27"",""1"",""SA-BLF1580GB"""</f>
        <v>"Nav","Pentland LIVE","27","1","SA-BLF1580GB"</v>
      </c>
      <c r="C1042" s="3" t="str">
        <f>"SA-BLF1580GB"</f>
        <v>SA-BLF1580GB</v>
      </c>
      <c r="D1042" s="3" t="str">
        <f>"T1-G4"</f>
        <v>T1-G4</v>
      </c>
      <c r="E1042" s="6" t="str">
        <f t="shared" si="94"/>
        <v>Default Delivery Agent.</v>
      </c>
      <c r="F1042" s="6" t="str">
        <f>"01. Hadfields"</f>
        <v>01. Hadfields</v>
      </c>
    </row>
    <row r="1043" spans="1:6" x14ac:dyDescent="0.25">
      <c r="A1043" t="s">
        <v>21</v>
      </c>
      <c r="B1043" s="1" t="str">
        <f>"""Nav"",""Pentland LIVE"",""27"",""1"",""SA-BLF1580GD"""</f>
        <v>"Nav","Pentland LIVE","27","1","SA-BLF1580GD"</v>
      </c>
      <c r="C1043" s="3" t="str">
        <f>"SA-BLF1580GD"</f>
        <v>SA-BLF1580GD</v>
      </c>
      <c r="D1043" s="3" t="str">
        <f>"T1-G4"</f>
        <v>T1-G4</v>
      </c>
      <c r="E1043" s="6" t="str">
        <f t="shared" si="94"/>
        <v>Default Delivery Agent.</v>
      </c>
      <c r="F1043" s="6" t="str">
        <f>"01. Hadfields"</f>
        <v>01. Hadfields</v>
      </c>
    </row>
    <row r="1044" spans="1:6" x14ac:dyDescent="0.25">
      <c r="A1044" t="s">
        <v>21</v>
      </c>
      <c r="B1044" s="1" t="str">
        <f>"""Nav"",""Pentland LIVE"",""27"",""1"",""SA-CAPB172"""</f>
        <v>"Nav","Pentland LIVE","27","1","SA-CAPB172"</v>
      </c>
      <c r="C1044" s="3" t="str">
        <f>"SA-CAPB172"</f>
        <v>SA-CAPB172</v>
      </c>
      <c r="D1044" s="3" t="str">
        <f>"T1-G3"</f>
        <v>T1-G3</v>
      </c>
      <c r="E1044" s="6" t="str">
        <f t="shared" si="94"/>
        <v>Default Delivery Agent.</v>
      </c>
      <c r="F1044" s="6" t="str">
        <f>"01. Hadfields"</f>
        <v>01. Hadfields</v>
      </c>
    </row>
    <row r="1045" spans="1:6" x14ac:dyDescent="0.25">
      <c r="A1045" t="s">
        <v>21</v>
      </c>
      <c r="B1045" s="1" t="str">
        <f>"""Nav"",""Pentland LIVE"",""27"",""1"",""SA-CBE714"""</f>
        <v>"Nav","Pentland LIVE","27","1","SA-CBE714"</v>
      </c>
      <c r="C1045" s="3" t="str">
        <f>"SA-CBE714"</f>
        <v>SA-CBE714</v>
      </c>
      <c r="D1045" s="3" t="str">
        <f>"T1-G3"</f>
        <v>T1-G3</v>
      </c>
      <c r="E1045" s="6" t="str">
        <f t="shared" si="94"/>
        <v>Default Delivery Agent.</v>
      </c>
      <c r="F1045" s="6" t="str">
        <f>"01. Hadfields"</f>
        <v>01. Hadfields</v>
      </c>
    </row>
    <row r="1046" spans="1:6" x14ac:dyDescent="0.25">
      <c r="A1046" t="s">
        <v>21</v>
      </c>
      <c r="B1046" s="1" t="str">
        <f>"""Nav"",""Pentland LIVE"",""27"",""1"",""SA-CE450-100-BS"""</f>
        <v>"Nav","Pentland LIVE","27","1","SA-CE450-100-BS"</v>
      </c>
      <c r="C1046" s="3" t="str">
        <f>"SA-CE450-100-BS"</f>
        <v>SA-CE450-100-BS</v>
      </c>
      <c r="D1046" s="3" t="str">
        <f>"T1-G1"</f>
        <v>T1-G1</v>
      </c>
      <c r="E1046" s="6" t="str">
        <f t="shared" si="94"/>
        <v>Default Delivery Agent.</v>
      </c>
      <c r="F1046" s="6" t="str">
        <f>"03. DPD"</f>
        <v>03. DPD</v>
      </c>
    </row>
    <row r="1047" spans="1:6" x14ac:dyDescent="0.25">
      <c r="A1047" t="s">
        <v>21</v>
      </c>
      <c r="B1047" s="1" t="str">
        <f>"""Nav"",""Pentland LIVE"",""27"",""1"",""SA-CE500-112-BS"""</f>
        <v>"Nav","Pentland LIVE","27","1","SA-CE500-112-BS"</v>
      </c>
      <c r="C1047" s="3" t="str">
        <f>"SA-CE500-112-BS"</f>
        <v>SA-CE500-112-BS</v>
      </c>
      <c r="D1047" s="3" t="str">
        <f>"T1-G1"</f>
        <v>T1-G1</v>
      </c>
      <c r="E1047" s="6" t="str">
        <f t="shared" si="94"/>
        <v>Default Delivery Agent.</v>
      </c>
      <c r="F1047" s="6" t="str">
        <f>"03. DPD"</f>
        <v>03. DPD</v>
      </c>
    </row>
    <row r="1048" spans="1:6" x14ac:dyDescent="0.25">
      <c r="A1048" t="s">
        <v>21</v>
      </c>
      <c r="B1048" s="1" t="str">
        <f>"""Nav"",""Pentland LIVE"",""27"",""1"",""SA-DF600SS"""</f>
        <v>"Nav","Pentland LIVE","27","1","SA-DF600SS"</v>
      </c>
      <c r="C1048" s="3" t="str">
        <f>"SA-DF600SS"</f>
        <v>SA-DF600SS</v>
      </c>
      <c r="D1048" s="3" t="str">
        <f>"T1-G2"</f>
        <v>T1-G2</v>
      </c>
      <c r="E1048" s="6" t="str">
        <f t="shared" si="94"/>
        <v>Default Delivery Agent.</v>
      </c>
      <c r="F1048" s="6" t="str">
        <f>"02. Montgomery's"</f>
        <v>02. Montgomery's</v>
      </c>
    </row>
    <row r="1049" spans="1:6" x14ac:dyDescent="0.25">
      <c r="A1049" t="s">
        <v>21</v>
      </c>
      <c r="B1049" s="1" t="str">
        <f>"""Nav"",""Pentland LIVE"",""27"",""1"",""SA-DR200"""</f>
        <v>"Nav","Pentland LIVE","27","1","SA-DR200"</v>
      </c>
      <c r="C1049" s="3" t="str">
        <f>"SA-DR200"</f>
        <v>SA-DR200</v>
      </c>
      <c r="D1049" s="3" t="str">
        <f>"T1-G1"</f>
        <v>T1-G1</v>
      </c>
      <c r="E1049" s="6" t="str">
        <f t="shared" si="94"/>
        <v>Default Delivery Agent.</v>
      </c>
      <c r="F1049" s="6" t="str">
        <f>"02. Montgomery's"</f>
        <v>02. Montgomery's</v>
      </c>
    </row>
    <row r="1050" spans="1:6" x14ac:dyDescent="0.25">
      <c r="A1050" t="s">
        <v>21</v>
      </c>
      <c r="B1050" s="1" t="str">
        <f>"""Nav"",""Pentland LIVE"",""27"",""1"",""SA-EK240-104"""</f>
        <v>"Nav","Pentland LIVE","27","1","SA-EK240-104"</v>
      </c>
      <c r="C1050" s="3" t="str">
        <f>"SA-EK240-104"</f>
        <v>SA-EK240-104</v>
      </c>
      <c r="D1050" s="3" t="str">
        <f>"T1-G1"</f>
        <v>T1-G1</v>
      </c>
      <c r="E1050" s="6" t="str">
        <f t="shared" si="94"/>
        <v>Default Delivery Agent.</v>
      </c>
      <c r="F1050" s="6" t="str">
        <f>"02. Montgomery's"</f>
        <v>02. Montgomery's</v>
      </c>
    </row>
    <row r="1051" spans="1:6" x14ac:dyDescent="0.25">
      <c r="A1051" t="s">
        <v>21</v>
      </c>
      <c r="B1051" s="1" t="str">
        <f>"""Nav"",""Pentland LIVE"",""27"",""1"",""SA-EK240-106"""</f>
        <v>"Nav","Pentland LIVE","27","1","SA-EK240-106"</v>
      </c>
      <c r="C1051" s="3" t="str">
        <f>"SA-EK240-106"</f>
        <v>SA-EK240-106</v>
      </c>
      <c r="D1051" s="3" t="str">
        <f>"T1-G1"</f>
        <v>T1-G1</v>
      </c>
      <c r="E1051" s="6" t="str">
        <f t="shared" si="94"/>
        <v>Default Delivery Agent.</v>
      </c>
      <c r="F1051" s="6" t="str">
        <f>"02. Montgomery's"</f>
        <v>02. Montgomery's</v>
      </c>
    </row>
    <row r="1052" spans="1:6" x14ac:dyDescent="0.25">
      <c r="A1052" t="s">
        <v>21</v>
      </c>
      <c r="B1052" s="1" t="str">
        <f>"""Nav"",""Pentland LIVE"",""27"",""1"",""SA-GX-GN600TNF-HC"""</f>
        <v>"Nav","Pentland LIVE","27","1","SA-GX-GN600TNF-HC"</v>
      </c>
      <c r="C1052" s="3" t="str">
        <f>"SA-GX-GN600TNF-HC"</f>
        <v>SA-GX-GN600TNF-HC</v>
      </c>
      <c r="D1052" s="3" t="str">
        <f>"T1-G3"</f>
        <v>T1-G3</v>
      </c>
      <c r="E1052" s="6" t="str">
        <f t="shared" si="94"/>
        <v>Default Delivery Agent.</v>
      </c>
      <c r="F1052" s="6" t="str">
        <f>"01. Hadfields"</f>
        <v>01. Hadfields</v>
      </c>
    </row>
    <row r="1053" spans="1:6" x14ac:dyDescent="0.25">
      <c r="A1053" t="s">
        <v>21</v>
      </c>
      <c r="B1053" s="1" t="str">
        <f>"""Nav"",""Pentland LIVE"",""27"",""1"",""SA-HT4"""</f>
        <v>"Nav","Pentland LIVE","27","1","SA-HT4"</v>
      </c>
      <c r="C1053" s="3" t="str">
        <f>"SA-HT4"</f>
        <v>SA-HT4</v>
      </c>
      <c r="D1053" s="3" t="str">
        <f>"T1-G1"</f>
        <v>T1-G1</v>
      </c>
      <c r="E1053" s="6" t="str">
        <f t="shared" si="94"/>
        <v>Default Delivery Agent.</v>
      </c>
      <c r="F1053" s="6" t="str">
        <f>"02. Montgomery's"</f>
        <v>02. Montgomery's</v>
      </c>
    </row>
    <row r="1054" spans="1:6" x14ac:dyDescent="0.25">
      <c r="A1054" t="s">
        <v>21</v>
      </c>
      <c r="B1054" s="1" t="str">
        <f>"""Nav"",""Pentland LIVE"",""27"",""1"",""SA-LG4"""</f>
        <v>"Nav","Pentland LIVE","27","1","SA-LG4"</v>
      </c>
      <c r="C1054" s="3" t="str">
        <f>"SA-LG4"</f>
        <v>SA-LG4</v>
      </c>
      <c r="D1054" s="3" t="str">
        <f>"T1-G1"</f>
        <v>T1-G1</v>
      </c>
      <c r="E1054" s="6" t="str">
        <f t="shared" si="94"/>
        <v>Default Delivery Agent.</v>
      </c>
      <c r="F1054" s="6" t="str">
        <f>"02. Montgomery's"</f>
        <v>02. Montgomery's</v>
      </c>
    </row>
    <row r="1055" spans="1:6" x14ac:dyDescent="0.25">
      <c r="A1055" t="s">
        <v>21</v>
      </c>
      <c r="B1055" s="1" t="str">
        <f>"""Nav"",""Pentland LIVE"",""27"",""1"",""SA-MFQS711"""</f>
        <v>"Nav","Pentland LIVE","27","1","SA-MFQS711"</v>
      </c>
      <c r="C1055" s="3" t="str">
        <f>"SA-MFQS711"</f>
        <v>SA-MFQS711</v>
      </c>
      <c r="D1055" s="3" t="str">
        <f>"T1-G3"</f>
        <v>T1-G3</v>
      </c>
      <c r="E1055" s="6" t="str">
        <f t="shared" si="94"/>
        <v>Default Delivery Agent.</v>
      </c>
      <c r="F1055" s="6" t="str">
        <f>"01. Hadfields"</f>
        <v>01. Hadfields</v>
      </c>
    </row>
    <row r="1056" spans="1:6" x14ac:dyDescent="0.25">
      <c r="A1056" t="s">
        <v>21</v>
      </c>
      <c r="B1056" s="1" t="str">
        <f>"""Nav"",""Pentland LIVE"",""27"",""1"",""SA-RTR-96L"""</f>
        <v>"Nav","Pentland LIVE","27","1","SA-RTR-96L"</v>
      </c>
      <c r="C1056" s="3" t="str">
        <f>"SA-RTR-96L"</f>
        <v>SA-RTR-96L</v>
      </c>
      <c r="D1056" s="3" t="str">
        <f>"T1-G1"</f>
        <v>T1-G1</v>
      </c>
      <c r="E1056" s="6" t="str">
        <f t="shared" si="94"/>
        <v>Default Delivery Agent.</v>
      </c>
      <c r="F1056" s="6" t="str">
        <f>"02. Montgomery's"</f>
        <v>02. Montgomery's</v>
      </c>
    </row>
    <row r="1057" spans="1:6" x14ac:dyDescent="0.25">
      <c r="A1057" t="s">
        <v>21</v>
      </c>
      <c r="B1057" s="1" t="str">
        <f>"""Nav"",""Pentland LIVE"",""27"",""1"",""SA-STORMH510WBDD"""</f>
        <v>"Nav","Pentland LIVE","27","1","SA-STORMH510WBDD"</v>
      </c>
      <c r="C1057" s="3" t="str">
        <f>"SA-STORMH510WBDD"</f>
        <v>SA-STORMH510WBDD</v>
      </c>
      <c r="D1057" s="3" t="str">
        <f>"T1-G2"</f>
        <v>T1-G2</v>
      </c>
      <c r="E1057" s="6" t="str">
        <f t="shared" si="94"/>
        <v>Default Delivery Agent.</v>
      </c>
      <c r="F1057" s="6" t="str">
        <f>"01. Hadfields"</f>
        <v>01. Hadfields</v>
      </c>
    </row>
    <row r="1058" spans="1:6" x14ac:dyDescent="0.25">
      <c r="A1058" t="s">
        <v>21</v>
      </c>
      <c r="B1058" s="1" t="str">
        <f>"""Nav"",""Pentland LIVE"",""27"",""1"",""SI-CBT22EFCD"""</f>
        <v>"Nav","Pentland LIVE","27","1","SI-CBT22EFCD"</v>
      </c>
      <c r="C1058" s="3" t="str">
        <f>"SI-CBT22EFCD"</f>
        <v>SI-CBT22EFCD</v>
      </c>
      <c r="D1058" s="3" t="str">
        <f t="shared" ref="D1058:D1063" si="95">"T1-G0"</f>
        <v>T1-G0</v>
      </c>
      <c r="E1058" s="6" t="str">
        <f t="shared" si="94"/>
        <v>Default Delivery Agent.</v>
      </c>
      <c r="F1058" s="6" t="str">
        <f t="shared" ref="F1058:F1063" si="96">"03. DPD"</f>
        <v>03. DPD</v>
      </c>
    </row>
    <row r="1059" spans="1:6" x14ac:dyDescent="0.25">
      <c r="A1059" t="s">
        <v>21</v>
      </c>
      <c r="B1059" s="1" t="str">
        <f>"""Nav"",""Pentland LIVE"",""27"",""1"",""SI-CBT30EFSD"""</f>
        <v>"Nav","Pentland LIVE","27","1","SI-CBT30EFSD"</v>
      </c>
      <c r="C1059" s="3" t="str">
        <f>"SI-CBT30EFSD"</f>
        <v>SI-CBT30EFSD</v>
      </c>
      <c r="D1059" s="3" t="str">
        <f t="shared" si="95"/>
        <v>T1-G0</v>
      </c>
      <c r="E1059" s="6" t="str">
        <f t="shared" si="94"/>
        <v>Default Delivery Agent.</v>
      </c>
      <c r="F1059" s="6" t="str">
        <f t="shared" si="96"/>
        <v>03. DPD</v>
      </c>
    </row>
    <row r="1060" spans="1:6" x14ac:dyDescent="0.25">
      <c r="A1060" t="s">
        <v>21</v>
      </c>
      <c r="B1060" s="1" t="str">
        <f>"""Nav"",""Pentland LIVE"",""27"",""1"",""SI-CBT30EMCD"""</f>
        <v>"Nav","Pentland LIVE","27","1","SI-CBT30EMCD"</v>
      </c>
      <c r="C1060" s="3" t="str">
        <f>"SI-CBT30EMCD"</f>
        <v>SI-CBT30EMCD</v>
      </c>
      <c r="D1060" s="3" t="str">
        <f t="shared" si="95"/>
        <v>T1-G0</v>
      </c>
      <c r="E1060" s="6" t="str">
        <f t="shared" si="94"/>
        <v>Default Delivery Agent.</v>
      </c>
      <c r="F1060" s="6" t="str">
        <f t="shared" si="96"/>
        <v>03. DPD</v>
      </c>
    </row>
    <row r="1061" spans="1:6" x14ac:dyDescent="0.25">
      <c r="A1061" t="s">
        <v>21</v>
      </c>
      <c r="B1061" s="1" t="str">
        <f>"""Nav"",""Pentland LIVE"",""27"",""1"",""SI-CBT42EFSD"""</f>
        <v>"Nav","Pentland LIVE","27","1","SI-CBT42EFSD"</v>
      </c>
      <c r="C1061" s="3" t="str">
        <f>"SI-CBT42EFSD"</f>
        <v>SI-CBT42EFSD</v>
      </c>
      <c r="D1061" s="3" t="str">
        <f t="shared" si="95"/>
        <v>T1-G0</v>
      </c>
      <c r="E1061" s="6" t="str">
        <f t="shared" si="94"/>
        <v>Default Delivery Agent.</v>
      </c>
      <c r="F1061" s="6" t="str">
        <f t="shared" si="96"/>
        <v>03. DPD</v>
      </c>
    </row>
    <row r="1062" spans="1:6" x14ac:dyDescent="0.25">
      <c r="A1062" t="s">
        <v>21</v>
      </c>
      <c r="B1062" s="1" t="str">
        <f>"""Nav"",""Pentland LIVE"",""27"",""1"",""SI-CBT48FMCD"""</f>
        <v>"Nav","Pentland LIVE","27","1","SI-CBT48FMCD"</v>
      </c>
      <c r="C1062" s="3" t="str">
        <f>"SI-CBT48FMCD"</f>
        <v>SI-CBT48FMCD</v>
      </c>
      <c r="D1062" s="3" t="str">
        <f t="shared" si="95"/>
        <v>T1-G0</v>
      </c>
      <c r="E1062" s="6" t="str">
        <f t="shared" si="94"/>
        <v>Default Delivery Agent.</v>
      </c>
      <c r="F1062" s="6" t="str">
        <f t="shared" si="96"/>
        <v>03. DPD</v>
      </c>
    </row>
    <row r="1063" spans="1:6" x14ac:dyDescent="0.25">
      <c r="A1063" t="s">
        <v>21</v>
      </c>
      <c r="B1063" s="1" t="str">
        <f>"""Nav"",""Pentland LIVE"",""27"",""1"",""SI-CBT52FMCD"""</f>
        <v>"Nav","Pentland LIVE","27","1","SI-CBT52FMCD"</v>
      </c>
      <c r="C1063" s="3" t="str">
        <f>"SI-CBT52FMCD"</f>
        <v>SI-CBT52FMCD</v>
      </c>
      <c r="D1063" s="3" t="str">
        <f t="shared" si="95"/>
        <v>T1-G0</v>
      </c>
      <c r="E1063" s="6" t="str">
        <f t="shared" si="94"/>
        <v>Default Delivery Agent.</v>
      </c>
      <c r="F1063" s="6" t="str">
        <f t="shared" si="96"/>
        <v>03. DPD</v>
      </c>
    </row>
    <row r="1064" spans="1:6" x14ac:dyDescent="0.25">
      <c r="A1064" t="s">
        <v>21</v>
      </c>
      <c r="B1064" s="1" t="str">
        <f>"""Nav"",""Pentland LIVE"",""27"",""1"",""SI-R100"""</f>
        <v>"Nav","Pentland LIVE","27","1","SI-R100"</v>
      </c>
      <c r="C1064" s="3" t="str">
        <f>"SI-R100"</f>
        <v>SI-R100</v>
      </c>
      <c r="D1064" s="3" t="str">
        <f>"T1-G1"</f>
        <v>T1-G1</v>
      </c>
      <c r="E1064" s="6" t="str">
        <f t="shared" si="94"/>
        <v>Default Delivery Agent.</v>
      </c>
      <c r="F1064" s="6" t="str">
        <f t="shared" ref="F1064:F1071" si="97">"02. Montgomery's"</f>
        <v>02. Montgomery's</v>
      </c>
    </row>
    <row r="1065" spans="1:6" x14ac:dyDescent="0.25">
      <c r="A1065" t="s">
        <v>21</v>
      </c>
      <c r="B1065" s="1" t="str">
        <f>"""Nav"",""Pentland LIVE"",""27"",""1"",""SI-R130"""</f>
        <v>"Nav","Pentland LIVE","27","1","SI-R130"</v>
      </c>
      <c r="C1065" s="3" t="str">
        <f>"SI-R130"</f>
        <v>SI-R130</v>
      </c>
      <c r="D1065" s="3" t="str">
        <f>"T1-G1"</f>
        <v>T1-G1</v>
      </c>
      <c r="E1065" s="6" t="str">
        <f t="shared" si="94"/>
        <v>Default Delivery Agent.</v>
      </c>
      <c r="F1065" s="6" t="str">
        <f t="shared" si="97"/>
        <v>02. Montgomery's</v>
      </c>
    </row>
    <row r="1066" spans="1:6" x14ac:dyDescent="0.25">
      <c r="A1066" t="s">
        <v>21</v>
      </c>
      <c r="B1066" s="1" t="str">
        <f>"""Nav"",""Pentland LIVE"",""27"",""1"",""SI-R150"""</f>
        <v>"Nav","Pentland LIVE","27","1","SI-R150"</v>
      </c>
      <c r="C1066" s="3" t="str">
        <f>"SI-R150"</f>
        <v>SI-R150</v>
      </c>
      <c r="D1066" s="3" t="str">
        <f>"T1-G1"</f>
        <v>T1-G1</v>
      </c>
      <c r="E1066" s="6" t="str">
        <f t="shared" si="94"/>
        <v>Default Delivery Agent.</v>
      </c>
      <c r="F1066" s="6" t="str">
        <f t="shared" si="97"/>
        <v>02. Montgomery's</v>
      </c>
    </row>
    <row r="1067" spans="1:6" x14ac:dyDescent="0.25">
      <c r="A1067" t="s">
        <v>21</v>
      </c>
      <c r="B1067" s="1" t="str">
        <f>"""Nav"",""Pentland LIVE"",""27"",""1"",""SI-R190"""</f>
        <v>"Nav","Pentland LIVE","27","1","SI-R190"</v>
      </c>
      <c r="C1067" s="3" t="str">
        <f>"SI-R190"</f>
        <v>SI-R190</v>
      </c>
      <c r="D1067" s="3" t="str">
        <f>"T1-G1"</f>
        <v>T1-G1</v>
      </c>
      <c r="E1067" s="6" t="str">
        <f t="shared" si="94"/>
        <v>Default Delivery Agent.</v>
      </c>
      <c r="F1067" s="6" t="str">
        <f t="shared" si="97"/>
        <v>02. Montgomery's</v>
      </c>
    </row>
    <row r="1068" spans="1:6" x14ac:dyDescent="0.25">
      <c r="A1068" t="s">
        <v>21</v>
      </c>
      <c r="B1068" s="1" t="str">
        <f>"""Nav"",""Pentland LIVE"",""27"",""1"",""SI-R250"""</f>
        <v>"Nav","Pentland LIVE","27","1","SI-R250"</v>
      </c>
      <c r="C1068" s="3" t="str">
        <f>"SI-R250"</f>
        <v>SI-R250</v>
      </c>
      <c r="D1068" s="3" t="str">
        <f>"T1-G2"</f>
        <v>T1-G2</v>
      </c>
      <c r="E1068" s="6" t="str">
        <f t="shared" si="94"/>
        <v>Default Delivery Agent.</v>
      </c>
      <c r="F1068" s="6" t="str">
        <f t="shared" si="97"/>
        <v>02. Montgomery's</v>
      </c>
    </row>
    <row r="1069" spans="1:6" x14ac:dyDescent="0.25">
      <c r="A1069" t="s">
        <v>21</v>
      </c>
      <c r="B1069" s="1" t="str">
        <f>"""Nav"",""Pentland LIVE"",""27"",""1"",""SI-R300"""</f>
        <v>"Nav","Pentland LIVE","27","1","SI-R300"</v>
      </c>
      <c r="C1069" s="3" t="str">
        <f>"SI-R300"</f>
        <v>SI-R300</v>
      </c>
      <c r="D1069" s="3" t="str">
        <f>"T1-G2"</f>
        <v>T1-G2</v>
      </c>
      <c r="E1069" s="6" t="str">
        <f t="shared" si="94"/>
        <v>Default Delivery Agent.</v>
      </c>
      <c r="F1069" s="6" t="str">
        <f t="shared" si="97"/>
        <v>02. Montgomery's</v>
      </c>
    </row>
    <row r="1070" spans="1:6" x14ac:dyDescent="0.25">
      <c r="A1070" t="s">
        <v>21</v>
      </c>
      <c r="B1070" s="1" t="str">
        <f>"""Nav"",""Pentland LIVE"",""27"",""1"",""SI-R400"""</f>
        <v>"Nav","Pentland LIVE","27","1","SI-R400"</v>
      </c>
      <c r="C1070" s="3" t="str">
        <f>"SI-R400"</f>
        <v>SI-R400</v>
      </c>
      <c r="D1070" s="3" t="str">
        <f>"T1-G2"</f>
        <v>T1-G2</v>
      </c>
      <c r="E1070" s="6" t="str">
        <f t="shared" si="94"/>
        <v>Default Delivery Agent.</v>
      </c>
      <c r="F1070" s="6" t="str">
        <f t="shared" si="97"/>
        <v>02. Montgomery's</v>
      </c>
    </row>
    <row r="1071" spans="1:6" x14ac:dyDescent="0.25">
      <c r="A1071" t="s">
        <v>21</v>
      </c>
      <c r="B1071" s="1" t="str">
        <f>"""Nav"",""Pentland LIVE"",""27"",""1"",""SI-RP250"""</f>
        <v>"Nav","Pentland LIVE","27","1","SI-RP250"</v>
      </c>
      <c r="C1071" s="3" t="str">
        <f>"SI-RP250"</f>
        <v>SI-RP250</v>
      </c>
      <c r="D1071" s="3" t="str">
        <f>"T1-G1"</f>
        <v>T1-G1</v>
      </c>
      <c r="E1071" s="6" t="str">
        <f t="shared" si="94"/>
        <v>Default Delivery Agent.</v>
      </c>
      <c r="F1071" s="6" t="str">
        <f t="shared" si="97"/>
        <v>02. Montgomery's</v>
      </c>
    </row>
    <row r="1072" spans="1:6" x14ac:dyDescent="0.25">
      <c r="A1072" t="s">
        <v>21</v>
      </c>
      <c r="B1072" s="1" t="str">
        <f>"""Nav"",""Pentland LIVE"",""27"",""1"",""SI-SDE100"""</f>
        <v>"Nav","Pentland LIVE","27","1","SI-SDE100"</v>
      </c>
      <c r="C1072" s="3" t="str">
        <f>"SI-SDE100"</f>
        <v>SI-SDE100</v>
      </c>
      <c r="D1072" s="3" t="str">
        <f>"T1-G2"</f>
        <v>T1-G2</v>
      </c>
      <c r="E1072" s="6" t="str">
        <f t="shared" si="94"/>
        <v>Default Delivery Agent.</v>
      </c>
      <c r="F1072" s="6" t="str">
        <f>"01. Hadfields"</f>
        <v>01. Hadfields</v>
      </c>
    </row>
    <row r="1073" spans="1:6" x14ac:dyDescent="0.25">
      <c r="A1073" t="s">
        <v>21</v>
      </c>
      <c r="B1073" s="1" t="str">
        <f>"""Nav"",""Pentland LIVE"",""27"",""1"",""SI-SDE170"""</f>
        <v>"Nav","Pentland LIVE","27","1","SI-SDE170"</v>
      </c>
      <c r="C1073" s="3" t="str">
        <f>"SI-SDE170"</f>
        <v>SI-SDE170</v>
      </c>
      <c r="D1073" s="3" t="str">
        <f>"T1-G2"</f>
        <v>T1-G2</v>
      </c>
      <c r="E1073" s="6" t="str">
        <f t="shared" si="94"/>
        <v>Default Delivery Agent.</v>
      </c>
      <c r="F1073" s="6" t="str">
        <f>"01. Hadfields"</f>
        <v>01. Hadfields</v>
      </c>
    </row>
    <row r="1074" spans="1:6" x14ac:dyDescent="0.25">
      <c r="A1074" t="s">
        <v>21</v>
      </c>
      <c r="B1074" s="1" t="str">
        <f>"""Nav"",""Pentland LIVE"",""27"",""1"",""SI-SDE170W"""</f>
        <v>"Nav","Pentland LIVE","27","1","SI-SDE170W"</v>
      </c>
      <c r="C1074" s="3" t="str">
        <f>"SI-SDE170W"</f>
        <v>SI-SDE170W</v>
      </c>
      <c r="D1074" s="3" t="str">
        <f>"T1-G2"</f>
        <v>T1-G2</v>
      </c>
      <c r="E1074" s="6" t="str">
        <f t="shared" si="94"/>
        <v>Default Delivery Agent.</v>
      </c>
      <c r="F1074" s="6" t="str">
        <f>"01. Hadfields"</f>
        <v>01. Hadfields</v>
      </c>
    </row>
    <row r="1075" spans="1:6" x14ac:dyDescent="0.25">
      <c r="A1075" t="s">
        <v>21</v>
      </c>
      <c r="B1075" s="1" t="str">
        <f>"""Nav"",""Pentland LIVE"",""27"",""1"",""SI-SDE18"""</f>
        <v>"Nav","Pentland LIVE","27","1","SI-SDE18"</v>
      </c>
      <c r="C1075" s="3" t="str">
        <f>"SI-SDE18"</f>
        <v>SI-SDE18</v>
      </c>
      <c r="D1075" s="3" t="str">
        <f>"T1-G1"</f>
        <v>T1-G1</v>
      </c>
      <c r="E1075" s="6" t="str">
        <f t="shared" si="94"/>
        <v>Default Delivery Agent.</v>
      </c>
      <c r="F1075" s="6" t="str">
        <f>"02. Montgomery's"</f>
        <v>02. Montgomery's</v>
      </c>
    </row>
    <row r="1076" spans="1:6" x14ac:dyDescent="0.25">
      <c r="A1076" t="s">
        <v>21</v>
      </c>
      <c r="B1076" s="1" t="str">
        <f>"""Nav"",""Pentland LIVE"",""27"",""1"",""SI-SDE220"""</f>
        <v>"Nav","Pentland LIVE","27","1","SI-SDE220"</v>
      </c>
      <c r="C1076" s="3" t="str">
        <f>"SI-SDE220"</f>
        <v>SI-SDE220</v>
      </c>
      <c r="D1076" s="3" t="str">
        <f>"T1-G2"</f>
        <v>T1-G2</v>
      </c>
      <c r="E1076" s="6" t="str">
        <f t="shared" si="94"/>
        <v>Default Delivery Agent.</v>
      </c>
      <c r="F1076" s="6" t="str">
        <f>"01. Hadfields"</f>
        <v>01. Hadfields</v>
      </c>
    </row>
    <row r="1077" spans="1:6" x14ac:dyDescent="0.25">
      <c r="A1077" t="s">
        <v>21</v>
      </c>
      <c r="B1077" s="1" t="str">
        <f>"""Nav"",""Pentland LIVE"",""27"",""1"",""SI-SDE220W"""</f>
        <v>"Nav","Pentland LIVE","27","1","SI-SDE220W"</v>
      </c>
      <c r="C1077" s="3" t="str">
        <f>"SI-SDE220W"</f>
        <v>SI-SDE220W</v>
      </c>
      <c r="D1077" s="3" t="str">
        <f>"T1-G2"</f>
        <v>T1-G2</v>
      </c>
      <c r="E1077" s="6" t="str">
        <f t="shared" si="94"/>
        <v>Default Delivery Agent.</v>
      </c>
      <c r="F1077" s="6" t="str">
        <f>"01. Hadfields"</f>
        <v>01. Hadfields</v>
      </c>
    </row>
    <row r="1078" spans="1:6" x14ac:dyDescent="0.25">
      <c r="A1078" t="s">
        <v>21</v>
      </c>
      <c r="B1078" s="1" t="str">
        <f>"""Nav"",""Pentland LIVE"",""27"",""1"",""SI-SDE30"""</f>
        <v>"Nav","Pentland LIVE","27","1","SI-SDE30"</v>
      </c>
      <c r="C1078" s="3" t="str">
        <f>"SI-SDE30"</f>
        <v>SI-SDE30</v>
      </c>
      <c r="D1078" s="3" t="str">
        <f>"T1-G1"</f>
        <v>T1-G1</v>
      </c>
      <c r="E1078" s="6" t="str">
        <f t="shared" si="94"/>
        <v>Default Delivery Agent.</v>
      </c>
      <c r="F1078" s="6" t="str">
        <f t="shared" ref="F1078:F1088" si="98">"02. Montgomery's"</f>
        <v>02. Montgomery's</v>
      </c>
    </row>
    <row r="1079" spans="1:6" x14ac:dyDescent="0.25">
      <c r="A1079" t="s">
        <v>21</v>
      </c>
      <c r="B1079" s="1" t="str">
        <f>"""Nav"",""Pentland LIVE"",""27"",""1"",""SI-SDE34"""</f>
        <v>"Nav","Pentland LIVE","27","1","SI-SDE34"</v>
      </c>
      <c r="C1079" s="3" t="str">
        <f>"SI-SDE34"</f>
        <v>SI-SDE34</v>
      </c>
      <c r="D1079" s="3" t="str">
        <f>"T1-G1"</f>
        <v>T1-G1</v>
      </c>
      <c r="E1079" s="6" t="str">
        <f t="shared" si="94"/>
        <v>Default Delivery Agent.</v>
      </c>
      <c r="F1079" s="6" t="str">
        <f t="shared" si="98"/>
        <v>02. Montgomery's</v>
      </c>
    </row>
    <row r="1080" spans="1:6" x14ac:dyDescent="0.25">
      <c r="A1080" t="s">
        <v>21</v>
      </c>
      <c r="B1080" s="1" t="str">
        <f>"""Nav"",""Pentland LIVE"",""27"",""1"",""SI-SDE84"""</f>
        <v>"Nav","Pentland LIVE","27","1","SI-SDE84"</v>
      </c>
      <c r="C1080" s="3" t="str">
        <f>"SI-SDE84"</f>
        <v>SI-SDE84</v>
      </c>
      <c r="D1080" s="3" t="str">
        <f>"T1-G2"</f>
        <v>T1-G2</v>
      </c>
      <c r="E1080" s="6" t="str">
        <f t="shared" si="94"/>
        <v>Default Delivery Agent.</v>
      </c>
      <c r="F1080" s="6" t="str">
        <f t="shared" si="98"/>
        <v>02. Montgomery's</v>
      </c>
    </row>
    <row r="1081" spans="1:6" x14ac:dyDescent="0.25">
      <c r="A1081" t="s">
        <v>21</v>
      </c>
      <c r="B1081" s="1" t="str">
        <f>"""Nav"",""Pentland LIVE"",""27"",""1"",""SI-SDE84W"""</f>
        <v>"Nav","Pentland LIVE","27","1","SI-SDE84W"</v>
      </c>
      <c r="C1081" s="3" t="str">
        <f>"SI-SDE84W"</f>
        <v>SI-SDE84W</v>
      </c>
      <c r="D1081" s="3" t="str">
        <f>"T1-G2"</f>
        <v>T1-G2</v>
      </c>
      <c r="E1081" s="6" t="str">
        <f t="shared" si="94"/>
        <v>Default Delivery Agent.</v>
      </c>
      <c r="F1081" s="6" t="str">
        <f t="shared" si="98"/>
        <v>02. Montgomery's</v>
      </c>
    </row>
    <row r="1082" spans="1:6" x14ac:dyDescent="0.25">
      <c r="A1082" t="s">
        <v>21</v>
      </c>
      <c r="B1082" s="1" t="str">
        <f>"""Nav"",""Pentland LIVE"",""27"",""1"",""SI-SDH18AS"""</f>
        <v>"Nav","Pentland LIVE","27","1","SI-SDH18AS"</v>
      </c>
      <c r="C1082" s="3" t="str">
        <f>"SI-SDH18AS"</f>
        <v>SI-SDH18AS</v>
      </c>
      <c r="D1082" s="3" t="str">
        <f t="shared" ref="D1082:D1092" si="99">"T1-G1"</f>
        <v>T1-G1</v>
      </c>
      <c r="E1082" s="6" t="str">
        <f t="shared" si="94"/>
        <v>Default Delivery Agent.</v>
      </c>
      <c r="F1082" s="6" t="str">
        <f t="shared" si="98"/>
        <v>02. Montgomery's</v>
      </c>
    </row>
    <row r="1083" spans="1:6" x14ac:dyDescent="0.25">
      <c r="A1083" t="s">
        <v>21</v>
      </c>
      <c r="B1083" s="1" t="str">
        <f>"""Nav"",""Pentland LIVE"",""27"",""1"",""SI-SDH24AS"""</f>
        <v>"Nav","Pentland LIVE","27","1","SI-SDH24AS"</v>
      </c>
      <c r="C1083" s="3" t="str">
        <f>"SI-SDH24AS"</f>
        <v>SI-SDH24AS</v>
      </c>
      <c r="D1083" s="3" t="str">
        <f t="shared" si="99"/>
        <v>T1-G1</v>
      </c>
      <c r="E1083" s="6" t="str">
        <f t="shared" si="94"/>
        <v>Default Delivery Agent.</v>
      </c>
      <c r="F1083" s="6" t="str">
        <f t="shared" si="98"/>
        <v>02. Montgomery's</v>
      </c>
    </row>
    <row r="1084" spans="1:6" x14ac:dyDescent="0.25">
      <c r="A1084" t="s">
        <v>21</v>
      </c>
      <c r="B1084" s="1" t="str">
        <f>"""Nav"",""Pentland LIVE"",""27"",""1"",""SI-SDH30AS"""</f>
        <v>"Nav","Pentland LIVE","27","1","SI-SDH30AS"</v>
      </c>
      <c r="C1084" s="3" t="str">
        <f>"SI-SDH30AS"</f>
        <v>SI-SDH30AS</v>
      </c>
      <c r="D1084" s="3" t="str">
        <f t="shared" si="99"/>
        <v>T1-G1</v>
      </c>
      <c r="E1084" s="6" t="str">
        <f t="shared" si="94"/>
        <v>Default Delivery Agent.</v>
      </c>
      <c r="F1084" s="6" t="str">
        <f t="shared" si="98"/>
        <v>02. Montgomery's</v>
      </c>
    </row>
    <row r="1085" spans="1:6" x14ac:dyDescent="0.25">
      <c r="A1085" t="s">
        <v>21</v>
      </c>
      <c r="B1085" s="1" t="str">
        <f>"""Nav"",""Pentland LIVE"",""27"",""1"",""SI-SDH40AS"""</f>
        <v>"Nav","Pentland LIVE","27","1","SI-SDH40AS"</v>
      </c>
      <c r="C1085" s="3" t="str">
        <f>"SI-SDH40AS"</f>
        <v>SI-SDH40AS</v>
      </c>
      <c r="D1085" s="3" t="str">
        <f t="shared" si="99"/>
        <v>T1-G1</v>
      </c>
      <c r="E1085" s="6" t="str">
        <f t="shared" si="94"/>
        <v>Default Delivery Agent.</v>
      </c>
      <c r="F1085" s="6" t="str">
        <f t="shared" si="98"/>
        <v>02. Montgomery's</v>
      </c>
    </row>
    <row r="1086" spans="1:6" x14ac:dyDescent="0.25">
      <c r="A1086" t="s">
        <v>21</v>
      </c>
      <c r="B1086" s="1" t="str">
        <f>"""Nav"",""Pentland LIVE"",""27"",""1"",""SI-SDH50AS"""</f>
        <v>"Nav","Pentland LIVE","27","1","SI-SDH50AS"</v>
      </c>
      <c r="C1086" s="3" t="str">
        <f>"SI-SDH50AS"</f>
        <v>SI-SDH50AS</v>
      </c>
      <c r="D1086" s="3" t="str">
        <f t="shared" si="99"/>
        <v>T1-G1</v>
      </c>
      <c r="E1086" s="6" t="str">
        <f t="shared" si="94"/>
        <v>Default Delivery Agent.</v>
      </c>
      <c r="F1086" s="6" t="str">
        <f t="shared" si="98"/>
        <v>02. Montgomery's</v>
      </c>
    </row>
    <row r="1087" spans="1:6" x14ac:dyDescent="0.25">
      <c r="A1087" t="s">
        <v>21</v>
      </c>
      <c r="B1087" s="1" t="str">
        <f>"""Nav"",""Pentland LIVE"",""27"",""1"",""SI-SDH64AS"""</f>
        <v>"Nav","Pentland LIVE","27","1","SI-SDH64AS"</v>
      </c>
      <c r="C1087" s="3" t="str">
        <f>"SI-SDH64AS"</f>
        <v>SI-SDH64AS</v>
      </c>
      <c r="D1087" s="3" t="str">
        <f t="shared" si="99"/>
        <v>T1-G1</v>
      </c>
      <c r="E1087" s="6" t="str">
        <f t="shared" si="94"/>
        <v>Default Delivery Agent.</v>
      </c>
      <c r="F1087" s="6" t="str">
        <f t="shared" si="98"/>
        <v>02. Montgomery's</v>
      </c>
    </row>
    <row r="1088" spans="1:6" x14ac:dyDescent="0.25">
      <c r="A1088" t="s">
        <v>21</v>
      </c>
      <c r="B1088" s="1" t="str">
        <f>"""Nav"",""Pentland LIVE"",""27"",""1"",""SI-SMI80"""</f>
        <v>"Nav","Pentland LIVE","27","1","SI-SMI80"</v>
      </c>
      <c r="C1088" s="3" t="str">
        <f>"SI-SMI80"</f>
        <v>SI-SMI80</v>
      </c>
      <c r="D1088" s="3" t="str">
        <f t="shared" si="99"/>
        <v>T1-G1</v>
      </c>
      <c r="E1088" s="6" t="str">
        <f t="shared" si="94"/>
        <v>Default Delivery Agent.</v>
      </c>
      <c r="F1088" s="6" t="str">
        <f t="shared" si="98"/>
        <v>02. Montgomery's</v>
      </c>
    </row>
    <row r="1089" spans="1:6" x14ac:dyDescent="0.25">
      <c r="A1089" t="s">
        <v>21</v>
      </c>
      <c r="B1089" s="1" t="str">
        <f>"""Nav"",""Pentland LIVE"",""27"",""1"",""SI-SPH255AS"""</f>
        <v>"Nav","Pentland LIVE","27","1","SI-SPH255AS"</v>
      </c>
      <c r="C1089" s="3" t="str">
        <f>"SI-SPH255AS"</f>
        <v>SI-SPH255AS</v>
      </c>
      <c r="D1089" s="3" t="str">
        <f t="shared" si="99"/>
        <v>T1-G1</v>
      </c>
      <c r="E1089" s="6" t="str">
        <f t="shared" si="94"/>
        <v>Default Delivery Agent.</v>
      </c>
      <c r="F1089" s="6" t="str">
        <f>"01. Hadfields"</f>
        <v>01. Hadfields</v>
      </c>
    </row>
    <row r="1090" spans="1:6" x14ac:dyDescent="0.25">
      <c r="A1090" t="s">
        <v>21</v>
      </c>
      <c r="B1090" s="1" t="str">
        <f>"""Nav"",""Pentland LIVE"",""27"",""1"",""SI-SPH405AS"""</f>
        <v>"Nav","Pentland LIVE","27","1","SI-SPH405AS"</v>
      </c>
      <c r="C1090" s="3" t="str">
        <f>"SI-SPH405AS"</f>
        <v>SI-SPH405AS</v>
      </c>
      <c r="D1090" s="3" t="str">
        <f t="shared" si="99"/>
        <v>T1-G1</v>
      </c>
      <c r="E1090" s="6" t="str">
        <f t="shared" si="94"/>
        <v>Default Delivery Agent.</v>
      </c>
      <c r="F1090" s="6" t="str">
        <f>"01. Hadfields"</f>
        <v>01. Hadfields</v>
      </c>
    </row>
    <row r="1091" spans="1:6" x14ac:dyDescent="0.25">
      <c r="A1091" t="s">
        <v>21</v>
      </c>
      <c r="B1091" s="1" t="str">
        <f>"""Nav"",""Pentland LIVE"",""27"",""1"",""SI-SPH605AS"""</f>
        <v>"Nav","Pentland LIVE","27","1","SI-SPH605AS"</v>
      </c>
      <c r="C1091" s="3" t="str">
        <f>"SI-SPH605AS"</f>
        <v>SI-SPH605AS</v>
      </c>
      <c r="D1091" s="3" t="str">
        <f t="shared" si="99"/>
        <v>T1-G1</v>
      </c>
      <c r="E1091" s="6" t="str">
        <f t="shared" si="94"/>
        <v>Default Delivery Agent.</v>
      </c>
      <c r="F1091" s="6" t="str">
        <f>"01. Hadfields"</f>
        <v>01. Hadfields</v>
      </c>
    </row>
    <row r="1092" spans="1:6" x14ac:dyDescent="0.25">
      <c r="A1092" t="s">
        <v>21</v>
      </c>
      <c r="B1092" s="1" t="str">
        <f>"""Nav"",""Pentland LIVE"",""27"",""1"",""SI-SPH80"""</f>
        <v>"Nav","Pentland LIVE","27","1","SI-SPH80"</v>
      </c>
      <c r="C1092" s="3" t="str">
        <f>"SI-SPH80"</f>
        <v>SI-SPH80</v>
      </c>
      <c r="D1092" s="3" t="str">
        <f t="shared" si="99"/>
        <v>T1-G1</v>
      </c>
      <c r="E1092" s="6" t="str">
        <f t="shared" si="94"/>
        <v>Default Delivery Agent.</v>
      </c>
      <c r="F1092" s="6" t="str">
        <f>"02. Montgomery's"</f>
        <v>02. Montgomery's</v>
      </c>
    </row>
    <row r="1093" spans="1:6" x14ac:dyDescent="0.25">
      <c r="A1093" t="s">
        <v>21</v>
      </c>
      <c r="B1093" s="1" t="str">
        <f>"""Nav"",""Pentland LIVE"",""27"",""1"",""SI-SPN1205"""</f>
        <v>"Nav","Pentland LIVE","27","1","SI-SPN1205"</v>
      </c>
      <c r="C1093" s="3" t="str">
        <f>"SI-SPN1205"</f>
        <v>SI-SPN1205</v>
      </c>
      <c r="D1093" s="3" t="str">
        <f>"T1-G2"</f>
        <v>T1-G2</v>
      </c>
      <c r="E1093" s="6" t="str">
        <f t="shared" si="94"/>
        <v>Default Delivery Agent.</v>
      </c>
      <c r="F1093" s="6" t="str">
        <f t="shared" ref="F1093:F1108" si="100">"01. Hadfields"</f>
        <v>01. Hadfields</v>
      </c>
    </row>
    <row r="1094" spans="1:6" x14ac:dyDescent="0.25">
      <c r="A1094" t="s">
        <v>21</v>
      </c>
      <c r="B1094" s="1" t="str">
        <f>"""Nav"",""Pentland LIVE"",""27"",""1"",""SI-SPN125"""</f>
        <v>"Nav","Pentland LIVE","27","1","SI-SPN125"</v>
      </c>
      <c r="C1094" s="3" t="str">
        <f>"SI-SPN125"</f>
        <v>SI-SPN125</v>
      </c>
      <c r="D1094" s="3" t="str">
        <f t="shared" ref="D1094:D1107" si="101">"T1-G1"</f>
        <v>T1-G1</v>
      </c>
      <c r="E1094" s="6" t="str">
        <f t="shared" si="94"/>
        <v>Default Delivery Agent.</v>
      </c>
      <c r="F1094" s="6" t="str">
        <f t="shared" si="100"/>
        <v>01. Hadfields</v>
      </c>
    </row>
    <row r="1095" spans="1:6" x14ac:dyDescent="0.25">
      <c r="A1095" t="s">
        <v>21</v>
      </c>
      <c r="B1095" s="1" t="str">
        <f>"""Nav"",""Pentland LIVE"",""27"",""1"",""SI-SPN255"""</f>
        <v>"Nav","Pentland LIVE","27","1","SI-SPN255"</v>
      </c>
      <c r="C1095" s="3" t="str">
        <f>"SI-SPN255"</f>
        <v>SI-SPN255</v>
      </c>
      <c r="D1095" s="3" t="str">
        <f t="shared" si="101"/>
        <v>T1-G1</v>
      </c>
      <c r="E1095" s="6" t="str">
        <f t="shared" si="94"/>
        <v>Default Delivery Agent.</v>
      </c>
      <c r="F1095" s="6" t="str">
        <f t="shared" si="100"/>
        <v>01. Hadfields</v>
      </c>
    </row>
    <row r="1096" spans="1:6" x14ac:dyDescent="0.25">
      <c r="A1096" t="s">
        <v>21</v>
      </c>
      <c r="B1096" s="1" t="str">
        <f>"""Nav"",""Pentland LIVE"",""27"",""1"",""SI-SPN405"""</f>
        <v>"Nav","Pentland LIVE","27","1","SI-SPN405"</v>
      </c>
      <c r="C1096" s="3" t="str">
        <f>"SI-SPN405"</f>
        <v>SI-SPN405</v>
      </c>
      <c r="D1096" s="3" t="str">
        <f t="shared" si="101"/>
        <v>T1-G1</v>
      </c>
      <c r="E1096" s="6" t="str">
        <f t="shared" si="94"/>
        <v>Default Delivery Agent.</v>
      </c>
      <c r="F1096" s="6" t="str">
        <f t="shared" si="100"/>
        <v>01. Hadfields</v>
      </c>
    </row>
    <row r="1097" spans="1:6" x14ac:dyDescent="0.25">
      <c r="A1097" t="s">
        <v>21</v>
      </c>
      <c r="B1097" s="1" t="str">
        <f>"""Nav"",""Pentland LIVE"",""27"",""1"",""SI-SPN405W"""</f>
        <v>"Nav","Pentland LIVE","27","1","SI-SPN405W"</v>
      </c>
      <c r="C1097" s="3" t="str">
        <f>"SI-SPN405W"</f>
        <v>SI-SPN405W</v>
      </c>
      <c r="D1097" s="3" t="str">
        <f t="shared" si="101"/>
        <v>T1-G1</v>
      </c>
      <c r="E1097" s="6" t="str">
        <f t="shared" si="94"/>
        <v>Default Delivery Agent.</v>
      </c>
      <c r="F1097" s="6" t="str">
        <f t="shared" si="100"/>
        <v>01. Hadfields</v>
      </c>
    </row>
    <row r="1098" spans="1:6" x14ac:dyDescent="0.25">
      <c r="A1098" t="s">
        <v>21</v>
      </c>
      <c r="B1098" s="1" t="str">
        <f>"""Nav"",""Pentland LIVE"",""27"",""1"",""SI-SPN605"""</f>
        <v>"Nav","Pentland LIVE","27","1","SI-SPN605"</v>
      </c>
      <c r="C1098" s="3" t="str">
        <f>"SI-SPN605"</f>
        <v>SI-SPN605</v>
      </c>
      <c r="D1098" s="3" t="str">
        <f t="shared" si="101"/>
        <v>T1-G1</v>
      </c>
      <c r="E1098" s="6" t="str">
        <f t="shared" ref="E1098:E1136" si="102">"Default Delivery Agent."</f>
        <v>Default Delivery Agent.</v>
      </c>
      <c r="F1098" s="6" t="str">
        <f t="shared" si="100"/>
        <v>01. Hadfields</v>
      </c>
    </row>
    <row r="1099" spans="1:6" x14ac:dyDescent="0.25">
      <c r="A1099" t="s">
        <v>21</v>
      </c>
      <c r="B1099" s="1" t="str">
        <f>"""Nav"",""Pentland LIVE"",""27"",""1"",""SI-SPR120"""</f>
        <v>"Nav","Pentland LIVE","27","1","SI-SPR120"</v>
      </c>
      <c r="C1099" s="3" t="str">
        <f>"SI-SPR120"</f>
        <v>SI-SPR120</v>
      </c>
      <c r="D1099" s="3" t="str">
        <f t="shared" si="101"/>
        <v>T1-G1</v>
      </c>
      <c r="E1099" s="6" t="str">
        <f t="shared" si="102"/>
        <v>Default Delivery Agent.</v>
      </c>
      <c r="F1099" s="6" t="str">
        <f t="shared" si="100"/>
        <v>01. Hadfields</v>
      </c>
    </row>
    <row r="1100" spans="1:6" x14ac:dyDescent="0.25">
      <c r="A1100" t="s">
        <v>21</v>
      </c>
      <c r="B1100" s="1" t="str">
        <f>"""Nav"",""Pentland LIVE"",""27"",""1"",""SI-SPR200"""</f>
        <v>"Nav","Pentland LIVE","27","1","SI-SPR200"</v>
      </c>
      <c r="C1100" s="3" t="str">
        <f>"SI-SPR200"</f>
        <v>SI-SPR200</v>
      </c>
      <c r="D1100" s="3" t="str">
        <f t="shared" si="101"/>
        <v>T1-G1</v>
      </c>
      <c r="E1100" s="6" t="str">
        <f t="shared" si="102"/>
        <v>Default Delivery Agent.</v>
      </c>
      <c r="F1100" s="6" t="str">
        <f t="shared" si="100"/>
        <v>01. Hadfields</v>
      </c>
    </row>
    <row r="1101" spans="1:6" x14ac:dyDescent="0.25">
      <c r="A1101" t="s">
        <v>21</v>
      </c>
      <c r="B1101" s="1" t="str">
        <f>"""Nav"",""Pentland LIVE"",""27"",""1"",""SI-SPR80"""</f>
        <v>"Nav","Pentland LIVE","27","1","SI-SPR80"</v>
      </c>
      <c r="C1101" s="3" t="str">
        <f>"SI-SPR80"</f>
        <v>SI-SPR80</v>
      </c>
      <c r="D1101" s="3" t="str">
        <f t="shared" si="101"/>
        <v>T1-G1</v>
      </c>
      <c r="E1101" s="6" t="str">
        <f t="shared" si="102"/>
        <v>Default Delivery Agent.</v>
      </c>
      <c r="F1101" s="6" t="str">
        <f t="shared" si="100"/>
        <v>01. Hadfields</v>
      </c>
    </row>
    <row r="1102" spans="1:6" x14ac:dyDescent="0.25">
      <c r="A1102" t="s">
        <v>21</v>
      </c>
      <c r="B1102" s="1" t="str">
        <f>"""Nav"",""Pentland LIVE"",""27"",""1"",""SI-SV395"""</f>
        <v>"Nav","Pentland LIVE","27","1","SI-SV395"</v>
      </c>
      <c r="C1102" s="3" t="str">
        <f>"SI-SV395"</f>
        <v>SI-SV395</v>
      </c>
      <c r="D1102" s="3" t="str">
        <f t="shared" si="101"/>
        <v>T1-G1</v>
      </c>
      <c r="E1102" s="6" t="str">
        <f t="shared" si="102"/>
        <v>Default Delivery Agent.</v>
      </c>
      <c r="F1102" s="6" t="str">
        <f t="shared" si="100"/>
        <v>01. Hadfields</v>
      </c>
    </row>
    <row r="1103" spans="1:6" x14ac:dyDescent="0.25">
      <c r="A1103" t="s">
        <v>21</v>
      </c>
      <c r="B1103" s="1" t="str">
        <f>"""Nav"",""Pentland LIVE"",""27"",""1"",""SI-SVD152"""</f>
        <v>"Nav","Pentland LIVE","27","1","SI-SVD152"</v>
      </c>
      <c r="C1103" s="3" t="str">
        <f>"SI-SVD152"</f>
        <v>SI-SVD152</v>
      </c>
      <c r="D1103" s="3" t="str">
        <f t="shared" si="101"/>
        <v>T1-G1</v>
      </c>
      <c r="E1103" s="6" t="str">
        <f t="shared" si="102"/>
        <v>Default Delivery Agent.</v>
      </c>
      <c r="F1103" s="6" t="str">
        <f t="shared" si="100"/>
        <v>01. Hadfields</v>
      </c>
    </row>
    <row r="1104" spans="1:6" x14ac:dyDescent="0.25">
      <c r="A1104" t="s">
        <v>21</v>
      </c>
      <c r="B1104" s="1" t="str">
        <f>"""Nav"",""Pentland LIVE"",""27"",""1"",""SI-SVD203"""</f>
        <v>"Nav","Pentland LIVE","27","1","SI-SVD203"</v>
      </c>
      <c r="C1104" s="3" t="str">
        <f>"SI-SVD203"</f>
        <v>SI-SVD203</v>
      </c>
      <c r="D1104" s="3" t="str">
        <f t="shared" si="101"/>
        <v>T1-G1</v>
      </c>
      <c r="E1104" s="6" t="str">
        <f t="shared" si="102"/>
        <v>Default Delivery Agent.</v>
      </c>
      <c r="F1104" s="6" t="str">
        <f t="shared" si="100"/>
        <v>01. Hadfields</v>
      </c>
    </row>
    <row r="1105" spans="1:6" x14ac:dyDescent="0.25">
      <c r="A1105" t="s">
        <v>21</v>
      </c>
      <c r="B1105" s="1" t="str">
        <f>"""Nav"",""Pentland LIVE"",""27"",""1"",""SI-SVD222"""</f>
        <v>"Nav","Pentland LIVE","27","1","SI-SVD222"</v>
      </c>
      <c r="C1105" s="3" t="str">
        <f>"SI-SVD222"</f>
        <v>SI-SVD222</v>
      </c>
      <c r="D1105" s="3" t="str">
        <f t="shared" si="101"/>
        <v>T1-G1</v>
      </c>
      <c r="E1105" s="6" t="str">
        <f t="shared" si="102"/>
        <v>Default Delivery Agent.</v>
      </c>
      <c r="F1105" s="6" t="str">
        <f t="shared" si="100"/>
        <v>01. Hadfields</v>
      </c>
    </row>
    <row r="1106" spans="1:6" x14ac:dyDescent="0.25">
      <c r="A1106" t="s">
        <v>21</v>
      </c>
      <c r="B1106" s="1" t="str">
        <f>"""Nav"",""Pentland LIVE"",""27"",""1"",""SI-SVD303"""</f>
        <v>"Nav","Pentland LIVE","27","1","SI-SVD303"</v>
      </c>
      <c r="C1106" s="3" t="str">
        <f>"SI-SVD303"</f>
        <v>SI-SVD303</v>
      </c>
      <c r="D1106" s="3" t="str">
        <f t="shared" si="101"/>
        <v>T1-G1</v>
      </c>
      <c r="E1106" s="6" t="str">
        <f t="shared" si="102"/>
        <v>Default Delivery Agent.</v>
      </c>
      <c r="F1106" s="6" t="str">
        <f t="shared" si="100"/>
        <v>01. Hadfields</v>
      </c>
    </row>
    <row r="1107" spans="1:6" x14ac:dyDescent="0.25">
      <c r="A1107" t="s">
        <v>21</v>
      </c>
      <c r="B1107" s="1" t="str">
        <f>"""Nav"",""Pentland LIVE"",""27"",""1"",""SI-SVD503"""</f>
        <v>"Nav","Pentland LIVE","27","1","SI-SVD503"</v>
      </c>
      <c r="C1107" s="3" t="str">
        <f>"SI-SVD503"</f>
        <v>SI-SVD503</v>
      </c>
      <c r="D1107" s="3" t="str">
        <f t="shared" si="101"/>
        <v>T1-G1</v>
      </c>
      <c r="E1107" s="6" t="str">
        <f t="shared" si="102"/>
        <v>Default Delivery Agent.</v>
      </c>
      <c r="F1107" s="6" t="str">
        <f t="shared" si="100"/>
        <v>01. Hadfields</v>
      </c>
    </row>
    <row r="1108" spans="1:6" x14ac:dyDescent="0.25">
      <c r="A1108" t="s">
        <v>21</v>
      </c>
      <c r="B1108" s="1" t="str">
        <f>"""Nav"",""Pentland LIVE"",""27"",""1"",""ST-ALEX3"""</f>
        <v>"Nav","Pentland LIVE","27","1","ST-ALEX3"</v>
      </c>
      <c r="C1108" s="3" t="str">
        <f>"ST-ALEX3"</f>
        <v>ST-ALEX3</v>
      </c>
      <c r="D1108" s="3" t="str">
        <f t="shared" ref="D1108:D1119" si="103">"T1-G2"</f>
        <v>T1-G2</v>
      </c>
      <c r="E1108" s="6" t="str">
        <f t="shared" si="102"/>
        <v>Default Delivery Agent.</v>
      </c>
      <c r="F1108" s="6" t="str">
        <f t="shared" si="100"/>
        <v>01. Hadfields</v>
      </c>
    </row>
    <row r="1109" spans="1:6" x14ac:dyDescent="0.25">
      <c r="A1109" t="s">
        <v>21</v>
      </c>
      <c r="B1109" s="1" t="str">
        <f>"""Nav"",""Pentland LIVE"",""27"",""1"",""VF-CFKS471"""</f>
        <v>"Nav","Pentland LIVE","27","1","VF-CFKS471"</v>
      </c>
      <c r="C1109" s="3" t="str">
        <f>"VF-CFKS471"</f>
        <v>VF-CFKS471</v>
      </c>
      <c r="D1109" s="3" t="str">
        <f t="shared" si="103"/>
        <v>T1-G2</v>
      </c>
      <c r="E1109" s="6" t="str">
        <f t="shared" si="102"/>
        <v>Default Delivery Agent.</v>
      </c>
      <c r="F1109" s="6" t="str">
        <f>"02. Montgomery's"</f>
        <v>02. Montgomery's</v>
      </c>
    </row>
    <row r="1110" spans="1:6" x14ac:dyDescent="0.25">
      <c r="A1110" t="s">
        <v>21</v>
      </c>
      <c r="B1110" s="1" t="str">
        <f>"""Nav"",""Pentland LIVE"",""27"",""1"",""VF-CFKS471STS"""</f>
        <v>"Nav","Pentland LIVE","27","1","VF-CFKS471STS"</v>
      </c>
      <c r="C1110" s="3" t="str">
        <f>"VF-CFKS471STS"</f>
        <v>VF-CFKS471STS</v>
      </c>
      <c r="D1110" s="3" t="str">
        <f t="shared" si="103"/>
        <v>T1-G2</v>
      </c>
      <c r="E1110" s="6" t="str">
        <f t="shared" si="102"/>
        <v>Default Delivery Agent.</v>
      </c>
      <c r="F1110" s="6" t="str">
        <f>"02. Montgomery's"</f>
        <v>02. Montgomery's</v>
      </c>
    </row>
    <row r="1111" spans="1:6" x14ac:dyDescent="0.25">
      <c r="A1111" t="s">
        <v>21</v>
      </c>
      <c r="B1111" s="1" t="str">
        <f>"""Nav"",""Pentland LIVE"",""27"",""1"",""VF-CFS344"""</f>
        <v>"Nav","Pentland LIVE","27","1","VF-CFS344"</v>
      </c>
      <c r="C1111" s="3" t="str">
        <f>"VF-CFS344"</f>
        <v>VF-CFS344</v>
      </c>
      <c r="D1111" s="3" t="str">
        <f t="shared" si="103"/>
        <v>T1-G2</v>
      </c>
      <c r="E1111" s="6" t="str">
        <f t="shared" si="102"/>
        <v>Default Delivery Agent.</v>
      </c>
      <c r="F1111" s="6" t="str">
        <f>"02. Montgomery's"</f>
        <v>02. Montgomery's</v>
      </c>
    </row>
    <row r="1112" spans="1:6" x14ac:dyDescent="0.25">
      <c r="A1112" t="s">
        <v>21</v>
      </c>
      <c r="B1112" s="1" t="str">
        <f>"""Nav"",""Pentland LIVE"",""27"",""1"",""VF-CFS344STS"""</f>
        <v>"Nav","Pentland LIVE","27","1","VF-CFS344STS"</v>
      </c>
      <c r="C1112" s="3" t="str">
        <f>"VF-CFS344STS"</f>
        <v>VF-CFS344STS</v>
      </c>
      <c r="D1112" s="3" t="str">
        <f t="shared" si="103"/>
        <v>T1-G2</v>
      </c>
      <c r="E1112" s="6" t="str">
        <f t="shared" si="102"/>
        <v>Default Delivery Agent.</v>
      </c>
      <c r="F1112" s="6" t="str">
        <f>"02. Montgomery's"</f>
        <v>02. Montgomery's</v>
      </c>
    </row>
    <row r="1113" spans="1:6" x14ac:dyDescent="0.25">
      <c r="A1113" t="s">
        <v>21</v>
      </c>
      <c r="B1113" s="1" t="str">
        <f>"""Nav"",""Pentland LIVE"",""27"",""1"",""VF-FKG311"""</f>
        <v>"Nav","Pentland LIVE","27","1","VF-FKG311"</v>
      </c>
      <c r="C1113" s="3" t="str">
        <f>"VF-FKG311"</f>
        <v>VF-FKG311</v>
      </c>
      <c r="D1113" s="3" t="str">
        <f t="shared" si="103"/>
        <v>T1-G2</v>
      </c>
      <c r="E1113" s="6" t="str">
        <f t="shared" si="102"/>
        <v>Default Delivery Agent.</v>
      </c>
      <c r="F1113" s="6" t="str">
        <f>"01. Hadfields"</f>
        <v>01. Hadfields</v>
      </c>
    </row>
    <row r="1114" spans="1:6" x14ac:dyDescent="0.25">
      <c r="A1114" t="s">
        <v>21</v>
      </c>
      <c r="B1114" s="1" t="str">
        <f>"""Nav"",""Pentland LIVE"",""27"",""1"",""VF-FKG370"""</f>
        <v>"Nav","Pentland LIVE","27","1","VF-FKG370"</v>
      </c>
      <c r="C1114" s="3" t="str">
        <f>"VF-FKG370"</f>
        <v>VF-FKG370</v>
      </c>
      <c r="D1114" s="3" t="str">
        <f t="shared" si="103"/>
        <v>T1-G2</v>
      </c>
      <c r="E1114" s="6" t="str">
        <f t="shared" si="102"/>
        <v>Default Delivery Agent.</v>
      </c>
      <c r="F1114" s="6" t="str">
        <f>"01. Hadfields"</f>
        <v>01. Hadfields</v>
      </c>
    </row>
    <row r="1115" spans="1:6" x14ac:dyDescent="0.25">
      <c r="A1115" t="s">
        <v>21</v>
      </c>
      <c r="B1115" s="1" t="str">
        <f>"""Nav"",""Pentland LIVE"",""27"",""1"",""VF-FKG371"""</f>
        <v>"Nav","Pentland LIVE","27","1","VF-FKG371"</v>
      </c>
      <c r="C1115" s="3" t="str">
        <f>"VF-FKG371"</f>
        <v>VF-FKG371</v>
      </c>
      <c r="D1115" s="3" t="str">
        <f t="shared" si="103"/>
        <v>T1-G2</v>
      </c>
      <c r="E1115" s="6" t="str">
        <f t="shared" si="102"/>
        <v>Default Delivery Agent.</v>
      </c>
      <c r="F1115" s="6" t="str">
        <f>"01. Hadfields"</f>
        <v>01. Hadfields</v>
      </c>
    </row>
    <row r="1116" spans="1:6" x14ac:dyDescent="0.25">
      <c r="A1116" t="s">
        <v>21</v>
      </c>
      <c r="B1116" s="1" t="str">
        <f>"""Nav"",""Pentland LIVE"",""27"",""1"",""VF-FZ295W"""</f>
        <v>"Nav","Pentland LIVE","27","1","VF-FZ295W"</v>
      </c>
      <c r="C1116" s="3" t="str">
        <f>"VF-FZ295W"</f>
        <v>VF-FZ295W</v>
      </c>
      <c r="D1116" s="3" t="str">
        <f t="shared" si="103"/>
        <v>T1-G2</v>
      </c>
      <c r="E1116" s="6" t="str">
        <f t="shared" si="102"/>
        <v>Default Delivery Agent.</v>
      </c>
      <c r="F1116" s="6" t="str">
        <f>"01. Hadfields"</f>
        <v>01. Hadfields</v>
      </c>
    </row>
    <row r="1117" spans="1:6" x14ac:dyDescent="0.25">
      <c r="A1117" t="s">
        <v>21</v>
      </c>
      <c r="B1117" s="1" t="str">
        <f>"""Nav"",""Pentland LIVE"",""27"",""1"",""VF-FZ365W"""</f>
        <v>"Nav","Pentland LIVE","27","1","VF-FZ365W"</v>
      </c>
      <c r="C1117" s="3" t="str">
        <f>"VF-FZ365W"</f>
        <v>VF-FZ365W</v>
      </c>
      <c r="D1117" s="3" t="str">
        <f t="shared" si="103"/>
        <v>T1-G2</v>
      </c>
      <c r="E1117" s="6" t="str">
        <f t="shared" si="102"/>
        <v>Default Delivery Agent.</v>
      </c>
      <c r="F1117" s="6" t="str">
        <f>"01. Hadfields"</f>
        <v>01. Hadfields</v>
      </c>
    </row>
    <row r="1118" spans="1:6" x14ac:dyDescent="0.25">
      <c r="A1118" t="s">
        <v>21</v>
      </c>
      <c r="B1118" s="1" t="str">
        <f>"""Nav"",""Pentland LIVE"",""27"",""1"",""VF-IKG275"""</f>
        <v>"Nav","Pentland LIVE","27","1","VF-IKG275"</v>
      </c>
      <c r="C1118" s="3" t="str">
        <f>"VF-IKG275"</f>
        <v>VF-IKG275</v>
      </c>
      <c r="D1118" s="3" t="str">
        <f t="shared" si="103"/>
        <v>T1-G2</v>
      </c>
      <c r="E1118" s="6" t="str">
        <f t="shared" si="102"/>
        <v>Default Delivery Agent.</v>
      </c>
      <c r="F1118" s="6" t="str">
        <f>"02. Montgomery's"</f>
        <v>02. Montgomery's</v>
      </c>
    </row>
    <row r="1119" spans="1:6" x14ac:dyDescent="0.25">
      <c r="A1119" t="s">
        <v>21</v>
      </c>
      <c r="B1119" s="1" t="str">
        <f>"""Nav"",""Pentland LIVE"",""27"",""1"",""VF-IKG405"""</f>
        <v>"Nav","Pentland LIVE","27","1","VF-IKG405"</v>
      </c>
      <c r="C1119" s="3" t="str">
        <f>"VF-IKG405"</f>
        <v>VF-IKG405</v>
      </c>
      <c r="D1119" s="3" t="str">
        <f t="shared" si="103"/>
        <v>T1-G2</v>
      </c>
      <c r="E1119" s="6" t="str">
        <f t="shared" si="102"/>
        <v>Default Delivery Agent.</v>
      </c>
      <c r="F1119" s="6" t="str">
        <f>"02. Montgomery's"</f>
        <v>02. Montgomery's</v>
      </c>
    </row>
    <row r="1120" spans="1:6" x14ac:dyDescent="0.25">
      <c r="A1120" t="s">
        <v>21</v>
      </c>
      <c r="B1120" s="1" t="str">
        <f>"""Nav"",""Pentland LIVE"",""27"",""1"",""VF-M85"""</f>
        <v>"Nav","Pentland LIVE","27","1","VF-M85"</v>
      </c>
      <c r="C1120" s="3" t="str">
        <f>"VF-M85"</f>
        <v>VF-M85</v>
      </c>
      <c r="D1120" s="3" t="str">
        <f>"T1-G1"</f>
        <v>T1-G1</v>
      </c>
      <c r="E1120" s="6" t="str">
        <f t="shared" si="102"/>
        <v>Default Delivery Agent.</v>
      </c>
      <c r="F1120" s="6" t="str">
        <f>"02. Montgomery's"</f>
        <v>02. Montgomery's</v>
      </c>
    </row>
    <row r="1121" spans="1:6" x14ac:dyDescent="0.25">
      <c r="A1121" t="s">
        <v>21</v>
      </c>
      <c r="B1121" s="1" t="str">
        <f>"""Nav"",""Pentland LIVE"",""27"",""1"",""VF-M95"""</f>
        <v>"Nav","Pentland LIVE","27","1","VF-M95"</v>
      </c>
      <c r="C1121" s="3" t="str">
        <f>"VF-M95"</f>
        <v>VF-M95</v>
      </c>
      <c r="D1121" s="3" t="str">
        <f>"T1-G1"</f>
        <v>T1-G1</v>
      </c>
      <c r="E1121" s="6" t="str">
        <f t="shared" si="102"/>
        <v>Default Delivery Agent.</v>
      </c>
      <c r="F1121" s="6" t="str">
        <f>"02. Montgomery's"</f>
        <v>02. Montgomery's</v>
      </c>
    </row>
    <row r="1122" spans="1:6" x14ac:dyDescent="0.25">
      <c r="A1122" t="s">
        <v>21</v>
      </c>
      <c r="B1122" s="1" t="str">
        <f>"""Nav"",""Pentland LIVE"",""27"",""1"",""VF-NFG309"""</f>
        <v>"Nav","Pentland LIVE","27","1","VF-NFG309"</v>
      </c>
      <c r="C1122" s="3" t="str">
        <f>"VF-NFG309"</f>
        <v>VF-NFG309</v>
      </c>
      <c r="D1122" s="3" t="str">
        <f t="shared" ref="D1122:D1127" si="104">"T1-G2"</f>
        <v>T1-G2</v>
      </c>
      <c r="E1122" s="6" t="str">
        <f t="shared" si="102"/>
        <v>Default Delivery Agent.</v>
      </c>
      <c r="F1122" s="6" t="str">
        <f>"01. Hadfields"</f>
        <v>01. Hadfields</v>
      </c>
    </row>
    <row r="1123" spans="1:6" x14ac:dyDescent="0.25">
      <c r="A1123" t="s">
        <v>21</v>
      </c>
      <c r="B1123" s="1" t="str">
        <f>"""Nav"",""Pentland LIVE"",""27"",""1"",""VF-SB200"""</f>
        <v>"Nav","Pentland LIVE","27","1","VF-SB200"</v>
      </c>
      <c r="C1123" s="3" t="str">
        <f>"VF-SB200"</f>
        <v>VF-SB200</v>
      </c>
      <c r="D1123" s="3" t="str">
        <f t="shared" si="104"/>
        <v>T1-G2</v>
      </c>
      <c r="E1123" s="6" t="str">
        <f t="shared" si="102"/>
        <v>Default Delivery Agent.</v>
      </c>
      <c r="F1123" s="6" t="str">
        <f t="shared" ref="F1123:F1129" si="105">"02. Montgomery's"</f>
        <v>02. Montgomery's</v>
      </c>
    </row>
    <row r="1124" spans="1:6" x14ac:dyDescent="0.25">
      <c r="A1124" t="s">
        <v>21</v>
      </c>
      <c r="B1124" s="1" t="str">
        <f>"""Nav"",""Pentland LIVE"",""27"",""1"",""VF-SB300"""</f>
        <v>"Nav","Pentland LIVE","27","1","VF-SB300"</v>
      </c>
      <c r="C1124" s="3" t="str">
        <f>"VF-SB300"</f>
        <v>VF-SB300</v>
      </c>
      <c r="D1124" s="3" t="str">
        <f t="shared" si="104"/>
        <v>T1-G2</v>
      </c>
      <c r="E1124" s="6" t="str">
        <f t="shared" si="102"/>
        <v>Default Delivery Agent.</v>
      </c>
      <c r="F1124" s="6" t="str">
        <f t="shared" si="105"/>
        <v>02. Montgomery's</v>
      </c>
    </row>
    <row r="1125" spans="1:6" x14ac:dyDescent="0.25">
      <c r="A1125" t="s">
        <v>21</v>
      </c>
      <c r="B1125" s="1" t="str">
        <f>"""Nav"",""Pentland LIVE"",""27"",""1"",""VF-SB300STS"""</f>
        <v>"Nav","Pentland LIVE","27","1","VF-SB300STS"</v>
      </c>
      <c r="C1125" s="3" t="str">
        <f>"VF-SB300STS"</f>
        <v>VF-SB300STS</v>
      </c>
      <c r="D1125" s="3" t="str">
        <f t="shared" si="104"/>
        <v>T1-G2</v>
      </c>
      <c r="E1125" s="6" t="str">
        <f t="shared" si="102"/>
        <v>Default Delivery Agent.</v>
      </c>
      <c r="F1125" s="6" t="str">
        <f t="shared" si="105"/>
        <v>02. Montgomery's</v>
      </c>
    </row>
    <row r="1126" spans="1:6" x14ac:dyDescent="0.25">
      <c r="A1126" t="s">
        <v>21</v>
      </c>
      <c r="B1126" s="1" t="str">
        <f>"""Nav"",""Pentland LIVE"",""27"",""1"",""VF-SB400"""</f>
        <v>"Nav","Pentland LIVE","27","1","VF-SB400"</v>
      </c>
      <c r="C1126" s="3" t="str">
        <f>"VF-SB400"</f>
        <v>VF-SB400</v>
      </c>
      <c r="D1126" s="3" t="str">
        <f t="shared" si="104"/>
        <v>T1-G2</v>
      </c>
      <c r="E1126" s="6" t="str">
        <f t="shared" si="102"/>
        <v>Default Delivery Agent.</v>
      </c>
      <c r="F1126" s="6" t="str">
        <f t="shared" si="105"/>
        <v>02. Montgomery's</v>
      </c>
    </row>
    <row r="1127" spans="1:6" x14ac:dyDescent="0.25">
      <c r="A1127" t="s">
        <v>21</v>
      </c>
      <c r="B1127" s="1" t="str">
        <f>"""Nav"",""Pentland LIVE"",""27"",""1"",""VF-SB400STS"""</f>
        <v>"Nav","Pentland LIVE","27","1","VF-SB400STS"</v>
      </c>
      <c r="C1127" s="3" t="str">
        <f>"VF-SB400STS"</f>
        <v>VF-SB400STS</v>
      </c>
      <c r="D1127" s="3" t="str">
        <f t="shared" si="104"/>
        <v>T1-G2</v>
      </c>
      <c r="E1127" s="6" t="str">
        <f t="shared" si="102"/>
        <v>Default Delivery Agent.</v>
      </c>
      <c r="F1127" s="6" t="str">
        <f t="shared" si="105"/>
        <v>02. Montgomery's</v>
      </c>
    </row>
    <row r="1128" spans="1:6" x14ac:dyDescent="0.25">
      <c r="A1128" t="s">
        <v>21</v>
      </c>
      <c r="B1128" s="1" t="str">
        <f>"""Nav"",""Pentland LIVE"",""27"",""1"",""VF-W38"""</f>
        <v>"Nav","Pentland LIVE","27","1","VF-W38"</v>
      </c>
      <c r="C1128" s="3" t="str">
        <f>"VF-W38"</f>
        <v>VF-W38</v>
      </c>
      <c r="D1128" s="3" t="str">
        <f>"T1-G1"</f>
        <v>T1-G1</v>
      </c>
      <c r="E1128" s="6" t="str">
        <f t="shared" si="102"/>
        <v>Default Delivery Agent.</v>
      </c>
      <c r="F1128" s="6" t="str">
        <f t="shared" si="105"/>
        <v>02. Montgomery's</v>
      </c>
    </row>
    <row r="1129" spans="1:6" x14ac:dyDescent="0.25">
      <c r="A1129" t="s">
        <v>21</v>
      </c>
      <c r="B1129" s="1" t="str">
        <f>"""Nav"",""Pentland LIVE"",""27"",""1"",""VF-W45"""</f>
        <v>"Nav","Pentland LIVE","27","1","VF-W45"</v>
      </c>
      <c r="C1129" s="3" t="str">
        <f>"VF-W45"</f>
        <v>VF-W45</v>
      </c>
      <c r="D1129" s="3" t="str">
        <f>"T1-G1"</f>
        <v>T1-G1</v>
      </c>
      <c r="E1129" s="6" t="str">
        <f t="shared" si="102"/>
        <v>Default Delivery Agent.</v>
      </c>
      <c r="F1129" s="6" t="str">
        <f t="shared" si="105"/>
        <v>02. Montgomery's</v>
      </c>
    </row>
    <row r="1130" spans="1:6" x14ac:dyDescent="0.25">
      <c r="A1130" t="s">
        <v>21</v>
      </c>
      <c r="B1130" s="1" t="str">
        <f>"""Nav"",""Pentland LIVE"",""27"",""1"",""VF-WFG155"""</f>
        <v>"Nav","Pentland LIVE","27","1","VF-WFG155"</v>
      </c>
      <c r="C1130" s="3" t="str">
        <f>"VF-WFG155"</f>
        <v>VF-WFG155</v>
      </c>
      <c r="D1130" s="3" t="str">
        <f>"T1-G2"</f>
        <v>T1-G2</v>
      </c>
      <c r="E1130" s="6" t="str">
        <f t="shared" si="102"/>
        <v>Default Delivery Agent.</v>
      </c>
      <c r="F1130" s="6" t="str">
        <f>"01. Hadfields"</f>
        <v>01. Hadfields</v>
      </c>
    </row>
    <row r="1131" spans="1:6" x14ac:dyDescent="0.25">
      <c r="A1131" t="s">
        <v>21</v>
      </c>
      <c r="B1131" s="1" t="str">
        <f>"""Nav"",""Pentland LIVE"",""27"",""1"",""VF-WFG185"""</f>
        <v>"Nav","Pentland LIVE","27","1","VF-WFG185"</v>
      </c>
      <c r="C1131" s="3" t="str">
        <f>"VF-WFG185"</f>
        <v>VF-WFG185</v>
      </c>
      <c r="D1131" s="3" t="str">
        <f>"T1-G2"</f>
        <v>T1-G2</v>
      </c>
      <c r="E1131" s="6" t="str">
        <f t="shared" si="102"/>
        <v>Default Delivery Agent.</v>
      </c>
      <c r="F1131" s="6" t="str">
        <f>"01. Hadfields"</f>
        <v>01. Hadfields</v>
      </c>
    </row>
    <row r="1132" spans="1:6" x14ac:dyDescent="0.25">
      <c r="A1132" t="s">
        <v>21</v>
      </c>
      <c r="B1132" s="1" t="str">
        <f>"""Nav"",""Pentland LIVE"",""27"",""1"",""VF-WFG32"""</f>
        <v>"Nav","Pentland LIVE","27","1","VF-WFG32"</v>
      </c>
      <c r="C1132" s="3" t="str">
        <f>"VF-WFG32"</f>
        <v>VF-WFG32</v>
      </c>
      <c r="D1132" s="3" t="str">
        <f>"T1-G1"</f>
        <v>T1-G1</v>
      </c>
      <c r="E1132" s="6" t="str">
        <f t="shared" si="102"/>
        <v>Default Delivery Agent.</v>
      </c>
      <c r="F1132" s="6" t="str">
        <f>"02. Montgomery's"</f>
        <v>02. Montgomery's</v>
      </c>
    </row>
    <row r="1133" spans="1:6" x14ac:dyDescent="0.25">
      <c r="A1133" t="s">
        <v>21</v>
      </c>
      <c r="B1133" s="1" t="str">
        <f>"""Nav"",""Pentland LIVE"",""27"",""1"",""VF-WFG45"""</f>
        <v>"Nav","Pentland LIVE","27","1","VF-WFG45"</v>
      </c>
      <c r="C1133" s="3" t="str">
        <f>"VF-WFG45"</f>
        <v>VF-WFG45</v>
      </c>
      <c r="D1133" s="3" t="str">
        <f>"T1-G1"</f>
        <v>T1-G1</v>
      </c>
      <c r="E1133" s="6" t="str">
        <f t="shared" si="102"/>
        <v>Default Delivery Agent.</v>
      </c>
      <c r="F1133" s="6" t="str">
        <f>"02. Montgomery's"</f>
        <v>02. Montgomery's</v>
      </c>
    </row>
    <row r="1134" spans="1:6" x14ac:dyDescent="0.25">
      <c r="A1134" t="s">
        <v>21</v>
      </c>
      <c r="B1134" s="1" t="str">
        <f>"""Nav"",""Pentland LIVE"",""27"",""1"",""WH-ADNSTAND02"""</f>
        <v>"Nav","Pentland LIVE","27","1","WH-ADNSTAND02"</v>
      </c>
      <c r="C1134" s="3" t="str">
        <f>"WH-ADNSTAND02"</f>
        <v>WH-ADNSTAND02</v>
      </c>
      <c r="D1134" s="3" t="str">
        <f>"S1-G1"</f>
        <v>S1-G1</v>
      </c>
      <c r="E1134" s="6" t="str">
        <f t="shared" si="102"/>
        <v>Default Delivery Agent.</v>
      </c>
      <c r="F1134" s="6" t="str">
        <f>"03. DPD"</f>
        <v>03. DPD</v>
      </c>
    </row>
    <row r="1135" spans="1:6" x14ac:dyDescent="0.25">
      <c r="A1135" t="s">
        <v>21</v>
      </c>
      <c r="B1135" s="1" t="str">
        <f>"""Nav"",""Pentland LIVE"",""27"",""1"",""WH-GNSTAND"""</f>
        <v>"Nav","Pentland LIVE","27","1","WH-GNSTAND"</v>
      </c>
      <c r="C1135" s="3" t="str">
        <f>"WH-GNSTAND"</f>
        <v>WH-GNSTAND</v>
      </c>
      <c r="D1135" s="3" t="str">
        <f>"ACCESSORY"</f>
        <v>ACCESSORY</v>
      </c>
      <c r="E1135" s="6" t="str">
        <f t="shared" si="102"/>
        <v>Default Delivery Agent.</v>
      </c>
      <c r="F1135" s="6" t="str">
        <f>"03. DPD"</f>
        <v>03. DPD</v>
      </c>
    </row>
    <row r="1136" spans="1:6" x14ac:dyDescent="0.25">
      <c r="A1136" t="s">
        <v>21</v>
      </c>
      <c r="B1136" s="1" t="str">
        <f>"""Nav"",""Pentland LIVE"",""27"",""1"",""WH-K20"""</f>
        <v>"Nav","Pentland LIVE","27","1","WH-K20"</v>
      </c>
      <c r="C1136" s="3" t="str">
        <f>"WH-K20"</f>
        <v>WH-K20</v>
      </c>
      <c r="D1136" s="3" t="str">
        <f>"T1-G0"</f>
        <v>T1-G0</v>
      </c>
      <c r="E1136" s="6" t="str">
        <f t="shared" si="102"/>
        <v>Default Delivery Agent.</v>
      </c>
      <c r="F1136" s="6" t="str">
        <f>"02. Montgomery's"</f>
        <v>02. Montgomery's</v>
      </c>
    </row>
  </sheetData>
  <autoFilter ref="C9:F1136" xr:uid="{4A4BD85F-46A9-43DA-849E-6001930B6253}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DCE15-DE8F-4B24-B7B6-5A4F21FF8654}">
  <dimension ref="A1:M10"/>
  <sheetViews>
    <sheetView workbookViewId="0"/>
  </sheetViews>
  <sheetFormatPr defaultRowHeight="15" x14ac:dyDescent="0.25"/>
  <sheetData>
    <row r="1" spans="1:13" x14ac:dyDescent="0.25">
      <c r="A1" s="5" t="s">
        <v>13683</v>
      </c>
      <c r="B1" s="5" t="s">
        <v>0</v>
      </c>
      <c r="C1" s="5" t="s">
        <v>2</v>
      </c>
      <c r="D1" s="5" t="s">
        <v>2</v>
      </c>
      <c r="E1" s="5" t="s">
        <v>2</v>
      </c>
      <c r="F1" s="5" t="s">
        <v>2</v>
      </c>
      <c r="G1" s="5" t="s">
        <v>2</v>
      </c>
      <c r="H1" s="5" t="s">
        <v>2</v>
      </c>
      <c r="I1" s="5" t="s">
        <v>2</v>
      </c>
      <c r="J1" s="5" t="s">
        <v>2</v>
      </c>
      <c r="K1" s="5" t="s">
        <v>2</v>
      </c>
      <c r="L1" s="5" t="s">
        <v>2</v>
      </c>
      <c r="M1" s="5" t="s">
        <v>2</v>
      </c>
    </row>
    <row r="9" spans="1:13" x14ac:dyDescent="0.25">
      <c r="C9" s="5" t="s">
        <v>1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12</v>
      </c>
      <c r="J9" s="5" t="s">
        <v>8</v>
      </c>
      <c r="K9" s="5" t="s">
        <v>9</v>
      </c>
      <c r="L9" s="5" t="s">
        <v>10</v>
      </c>
      <c r="M9" s="5" t="s">
        <v>11</v>
      </c>
    </row>
    <row r="10" spans="1:13" x14ac:dyDescent="0.25">
      <c r="B10" s="5" t="s">
        <v>13682</v>
      </c>
      <c r="C10" s="5" t="s">
        <v>13</v>
      </c>
      <c r="D10" s="5" t="s">
        <v>14</v>
      </c>
      <c r="E10" s="5" t="s">
        <v>15</v>
      </c>
      <c r="F10" s="5" t="s">
        <v>16</v>
      </c>
      <c r="G10" s="5" t="s">
        <v>17</v>
      </c>
      <c r="H10" s="5" t="s">
        <v>18</v>
      </c>
      <c r="I10" s="5" t="s">
        <v>19</v>
      </c>
      <c r="J10" s="5" t="s">
        <v>22</v>
      </c>
      <c r="K10" s="5" t="s">
        <v>12437</v>
      </c>
      <c r="L10" s="5" t="s">
        <v>20</v>
      </c>
      <c r="M10" s="5" t="s">
        <v>11192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74D38-5EEC-4298-8E14-6D1302B06290}">
  <dimension ref="A1:M10"/>
  <sheetViews>
    <sheetView workbookViewId="0"/>
  </sheetViews>
  <sheetFormatPr defaultRowHeight="15" x14ac:dyDescent="0.25"/>
  <sheetData>
    <row r="1" spans="1:13" x14ac:dyDescent="0.25">
      <c r="A1" s="5" t="s">
        <v>13683</v>
      </c>
      <c r="B1" s="5" t="s">
        <v>0</v>
      </c>
      <c r="C1" s="5" t="s">
        <v>2</v>
      </c>
      <c r="D1" s="5" t="s">
        <v>2</v>
      </c>
      <c r="E1" s="5" t="s">
        <v>2</v>
      </c>
      <c r="F1" s="5" t="s">
        <v>2</v>
      </c>
      <c r="G1" s="5" t="s">
        <v>2</v>
      </c>
      <c r="H1" s="5" t="s">
        <v>2</v>
      </c>
      <c r="I1" s="5" t="s">
        <v>2</v>
      </c>
      <c r="J1" s="5" t="s">
        <v>2</v>
      </c>
      <c r="K1" s="5" t="s">
        <v>2</v>
      </c>
      <c r="L1" s="5" t="s">
        <v>2</v>
      </c>
      <c r="M1" s="5" t="s">
        <v>2</v>
      </c>
    </row>
    <row r="9" spans="1:13" x14ac:dyDescent="0.25">
      <c r="C9" s="5" t="s">
        <v>1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12</v>
      </c>
      <c r="J9" s="5" t="s">
        <v>8</v>
      </c>
      <c r="K9" s="5" t="s">
        <v>9</v>
      </c>
      <c r="L9" s="5" t="s">
        <v>10</v>
      </c>
      <c r="M9" s="5" t="s">
        <v>11</v>
      </c>
    </row>
    <row r="10" spans="1:13" x14ac:dyDescent="0.25">
      <c r="B10" s="5" t="s">
        <v>13682</v>
      </c>
      <c r="C10" s="5" t="s">
        <v>13</v>
      </c>
      <c r="D10" s="5" t="s">
        <v>14</v>
      </c>
      <c r="E10" s="5" t="s">
        <v>15</v>
      </c>
      <c r="F10" s="5" t="s">
        <v>16</v>
      </c>
      <c r="G10" s="5" t="s">
        <v>17</v>
      </c>
      <c r="H10" s="5" t="s">
        <v>18</v>
      </c>
      <c r="I10" s="5" t="s">
        <v>19</v>
      </c>
      <c r="J10" s="5" t="s">
        <v>22</v>
      </c>
      <c r="K10" s="5" t="s">
        <v>12437</v>
      </c>
      <c r="L10" s="5" t="s">
        <v>20</v>
      </c>
      <c r="M10" s="5" t="s">
        <v>11192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0ED28-2344-4AF8-A0BF-5BBC4FB44B68}">
  <dimension ref="A1:M1254"/>
  <sheetViews>
    <sheetView workbookViewId="0"/>
  </sheetViews>
  <sheetFormatPr defaultRowHeight="15" x14ac:dyDescent="0.25"/>
  <sheetData>
    <row r="1" spans="1:13" x14ac:dyDescent="0.25">
      <c r="A1" s="5" t="s">
        <v>13703</v>
      </c>
      <c r="B1" s="5" t="s">
        <v>0</v>
      </c>
      <c r="C1" s="5" t="s">
        <v>2</v>
      </c>
      <c r="D1" s="5" t="s">
        <v>2</v>
      </c>
      <c r="E1" s="5" t="s">
        <v>2</v>
      </c>
      <c r="F1" s="5" t="s">
        <v>2</v>
      </c>
      <c r="G1" s="5" t="s">
        <v>2</v>
      </c>
      <c r="H1" s="5" t="s">
        <v>2</v>
      </c>
      <c r="I1" s="5" t="s">
        <v>2</v>
      </c>
      <c r="J1" s="5" t="s">
        <v>2</v>
      </c>
      <c r="K1" s="5" t="s">
        <v>2</v>
      </c>
      <c r="L1" s="5" t="s">
        <v>2</v>
      </c>
      <c r="M1" s="5" t="s">
        <v>2</v>
      </c>
    </row>
    <row r="9" spans="1:13" x14ac:dyDescent="0.25">
      <c r="C9" s="5" t="s">
        <v>1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12</v>
      </c>
      <c r="J9" s="5" t="s">
        <v>8</v>
      </c>
      <c r="K9" s="5" t="s">
        <v>9</v>
      </c>
      <c r="L9" s="5" t="s">
        <v>10</v>
      </c>
      <c r="M9" s="5" t="s">
        <v>11</v>
      </c>
    </row>
    <row r="10" spans="1:13" x14ac:dyDescent="0.25">
      <c r="B10" s="5" t="s">
        <v>13682</v>
      </c>
      <c r="C10" s="5" t="s">
        <v>13</v>
      </c>
      <c r="D10" s="5" t="s">
        <v>14</v>
      </c>
      <c r="E10" s="5" t="s">
        <v>15</v>
      </c>
      <c r="F10" s="5" t="s">
        <v>16</v>
      </c>
      <c r="G10" s="5" t="s">
        <v>17</v>
      </c>
      <c r="H10" s="5" t="s">
        <v>18</v>
      </c>
      <c r="I10" s="5" t="s">
        <v>19</v>
      </c>
      <c r="J10" s="5" t="s">
        <v>22</v>
      </c>
      <c r="K10" s="5" t="s">
        <v>12437</v>
      </c>
      <c r="L10" s="5" t="s">
        <v>20</v>
      </c>
      <c r="M10" s="5" t="s">
        <v>11192</v>
      </c>
    </row>
    <row r="11" spans="1:13" x14ac:dyDescent="0.25">
      <c r="A11" s="5" t="s">
        <v>21</v>
      </c>
      <c r="B11" s="5" t="s">
        <v>23</v>
      </c>
      <c r="C11" s="5" t="s">
        <v>1240</v>
      </c>
      <c r="D11" s="5" t="s">
        <v>4972</v>
      </c>
      <c r="E11" s="5" t="s">
        <v>6216</v>
      </c>
      <c r="F11" s="5" t="s">
        <v>7460</v>
      </c>
      <c r="G11" s="5" t="s">
        <v>8704</v>
      </c>
      <c r="H11" s="5" t="s">
        <v>9948</v>
      </c>
      <c r="I11" s="5" t="s">
        <v>2484</v>
      </c>
      <c r="J11" s="5" t="s">
        <v>22</v>
      </c>
      <c r="K11" s="5" t="s">
        <v>12438</v>
      </c>
      <c r="L11" s="5" t="s">
        <v>3728</v>
      </c>
      <c r="M11" s="5" t="s">
        <v>11193</v>
      </c>
    </row>
    <row r="12" spans="1:13" x14ac:dyDescent="0.25">
      <c r="A12" s="5" t="s">
        <v>21</v>
      </c>
      <c r="B12" s="5" t="s">
        <v>24</v>
      </c>
      <c r="C12" s="5" t="s">
        <v>1241</v>
      </c>
      <c r="D12" s="5" t="s">
        <v>4973</v>
      </c>
      <c r="E12" s="5" t="s">
        <v>6217</v>
      </c>
      <c r="F12" s="5" t="s">
        <v>7461</v>
      </c>
      <c r="G12" s="5" t="s">
        <v>8705</v>
      </c>
      <c r="H12" s="5" t="s">
        <v>9949</v>
      </c>
      <c r="I12" s="5" t="s">
        <v>2485</v>
      </c>
      <c r="J12" s="5" t="s">
        <v>22</v>
      </c>
      <c r="K12" s="5" t="s">
        <v>12439</v>
      </c>
      <c r="L12" s="5" t="s">
        <v>3729</v>
      </c>
      <c r="M12" s="5" t="s">
        <v>11194</v>
      </c>
    </row>
    <row r="13" spans="1:13" x14ac:dyDescent="0.25">
      <c r="A13" s="5" t="s">
        <v>21</v>
      </c>
      <c r="B13" s="5" t="s">
        <v>25</v>
      </c>
      <c r="C13" s="5" t="s">
        <v>1242</v>
      </c>
      <c r="D13" s="5" t="s">
        <v>4974</v>
      </c>
      <c r="E13" s="5" t="s">
        <v>6218</v>
      </c>
      <c r="F13" s="5" t="s">
        <v>7462</v>
      </c>
      <c r="G13" s="5" t="s">
        <v>8706</v>
      </c>
      <c r="H13" s="5" t="s">
        <v>9950</v>
      </c>
      <c r="I13" s="5" t="s">
        <v>2486</v>
      </c>
      <c r="J13" s="5" t="s">
        <v>22</v>
      </c>
      <c r="K13" s="5" t="s">
        <v>12440</v>
      </c>
      <c r="L13" s="5" t="s">
        <v>3730</v>
      </c>
      <c r="M13" s="5" t="s">
        <v>11195</v>
      </c>
    </row>
    <row r="14" spans="1:13" x14ac:dyDescent="0.25">
      <c r="A14" s="5" t="s">
        <v>21</v>
      </c>
      <c r="B14" s="5" t="s">
        <v>26</v>
      </c>
      <c r="C14" s="5" t="s">
        <v>1243</v>
      </c>
      <c r="D14" s="5" t="s">
        <v>4975</v>
      </c>
      <c r="E14" s="5" t="s">
        <v>6219</v>
      </c>
      <c r="F14" s="5" t="s">
        <v>7463</v>
      </c>
      <c r="G14" s="5" t="s">
        <v>8707</v>
      </c>
      <c r="H14" s="5" t="s">
        <v>9951</v>
      </c>
      <c r="I14" s="5" t="s">
        <v>2487</v>
      </c>
      <c r="J14" s="5" t="s">
        <v>22</v>
      </c>
      <c r="K14" s="5" t="s">
        <v>12441</v>
      </c>
      <c r="L14" s="5" t="s">
        <v>3731</v>
      </c>
      <c r="M14" s="5" t="s">
        <v>11196</v>
      </c>
    </row>
    <row r="15" spans="1:13" x14ac:dyDescent="0.25">
      <c r="A15" s="5" t="s">
        <v>21</v>
      </c>
      <c r="B15" s="5" t="s">
        <v>27</v>
      </c>
      <c r="C15" s="5" t="s">
        <v>1244</v>
      </c>
      <c r="D15" s="5" t="s">
        <v>4976</v>
      </c>
      <c r="E15" s="5" t="s">
        <v>6220</v>
      </c>
      <c r="F15" s="5" t="s">
        <v>7464</v>
      </c>
      <c r="G15" s="5" t="s">
        <v>8708</v>
      </c>
      <c r="H15" s="5" t="s">
        <v>9952</v>
      </c>
      <c r="I15" s="5" t="s">
        <v>2488</v>
      </c>
      <c r="J15" s="5" t="s">
        <v>22</v>
      </c>
      <c r="K15" s="5" t="s">
        <v>12442</v>
      </c>
      <c r="L15" s="5" t="s">
        <v>3732</v>
      </c>
      <c r="M15" s="5" t="s">
        <v>11197</v>
      </c>
    </row>
    <row r="16" spans="1:13" x14ac:dyDescent="0.25">
      <c r="A16" s="5" t="s">
        <v>21</v>
      </c>
      <c r="B16" s="5" t="s">
        <v>28</v>
      </c>
      <c r="C16" s="5" t="s">
        <v>1245</v>
      </c>
      <c r="D16" s="5" t="s">
        <v>4977</v>
      </c>
      <c r="E16" s="5" t="s">
        <v>6221</v>
      </c>
      <c r="F16" s="5" t="s">
        <v>7465</v>
      </c>
      <c r="G16" s="5" t="s">
        <v>8709</v>
      </c>
      <c r="H16" s="5" t="s">
        <v>9953</v>
      </c>
      <c r="I16" s="5" t="s">
        <v>2489</v>
      </c>
      <c r="J16" s="5" t="s">
        <v>22</v>
      </c>
      <c r="K16" s="5" t="s">
        <v>12443</v>
      </c>
      <c r="L16" s="5" t="s">
        <v>3733</v>
      </c>
      <c r="M16" s="5" t="s">
        <v>11198</v>
      </c>
    </row>
    <row r="17" spans="1:13" x14ac:dyDescent="0.25">
      <c r="A17" s="5" t="s">
        <v>21</v>
      </c>
      <c r="B17" s="5" t="s">
        <v>29</v>
      </c>
      <c r="C17" s="5" t="s">
        <v>1246</v>
      </c>
      <c r="D17" s="5" t="s">
        <v>4978</v>
      </c>
      <c r="E17" s="5" t="s">
        <v>6222</v>
      </c>
      <c r="F17" s="5" t="s">
        <v>7466</v>
      </c>
      <c r="G17" s="5" t="s">
        <v>8710</v>
      </c>
      <c r="H17" s="5" t="s">
        <v>9954</v>
      </c>
      <c r="I17" s="5" t="s">
        <v>2490</v>
      </c>
      <c r="J17" s="5" t="s">
        <v>22</v>
      </c>
      <c r="K17" s="5" t="s">
        <v>12444</v>
      </c>
      <c r="L17" s="5" t="s">
        <v>3734</v>
      </c>
      <c r="M17" s="5" t="s">
        <v>11199</v>
      </c>
    </row>
    <row r="18" spans="1:13" x14ac:dyDescent="0.25">
      <c r="A18" s="5" t="s">
        <v>21</v>
      </c>
      <c r="B18" s="5" t="s">
        <v>30</v>
      </c>
      <c r="C18" s="5" t="s">
        <v>1247</v>
      </c>
      <c r="D18" s="5" t="s">
        <v>4979</v>
      </c>
      <c r="E18" s="5" t="s">
        <v>6223</v>
      </c>
      <c r="F18" s="5" t="s">
        <v>7467</v>
      </c>
      <c r="G18" s="5" t="s">
        <v>8711</v>
      </c>
      <c r="H18" s="5" t="s">
        <v>9955</v>
      </c>
      <c r="I18" s="5" t="s">
        <v>2491</v>
      </c>
      <c r="J18" s="5" t="s">
        <v>22</v>
      </c>
      <c r="K18" s="5" t="s">
        <v>12445</v>
      </c>
      <c r="L18" s="5" t="s">
        <v>3735</v>
      </c>
      <c r="M18" s="5" t="s">
        <v>11200</v>
      </c>
    </row>
    <row r="19" spans="1:13" x14ac:dyDescent="0.25">
      <c r="A19" s="5" t="s">
        <v>21</v>
      </c>
      <c r="B19" s="5" t="s">
        <v>31</v>
      </c>
      <c r="C19" s="5" t="s">
        <v>1248</v>
      </c>
      <c r="D19" s="5" t="s">
        <v>4980</v>
      </c>
      <c r="E19" s="5" t="s">
        <v>6224</v>
      </c>
      <c r="F19" s="5" t="s">
        <v>7468</v>
      </c>
      <c r="G19" s="5" t="s">
        <v>8712</v>
      </c>
      <c r="H19" s="5" t="s">
        <v>9956</v>
      </c>
      <c r="I19" s="5" t="s">
        <v>2492</v>
      </c>
      <c r="J19" s="5" t="s">
        <v>22</v>
      </c>
      <c r="K19" s="5" t="s">
        <v>12446</v>
      </c>
      <c r="L19" s="5" t="s">
        <v>3736</v>
      </c>
      <c r="M19" s="5" t="s">
        <v>11201</v>
      </c>
    </row>
    <row r="20" spans="1:13" x14ac:dyDescent="0.25">
      <c r="A20" s="5" t="s">
        <v>21</v>
      </c>
      <c r="B20" s="5" t="s">
        <v>32</v>
      </c>
      <c r="C20" s="5" t="s">
        <v>1249</v>
      </c>
      <c r="D20" s="5" t="s">
        <v>4981</v>
      </c>
      <c r="E20" s="5" t="s">
        <v>6225</v>
      </c>
      <c r="F20" s="5" t="s">
        <v>7469</v>
      </c>
      <c r="G20" s="5" t="s">
        <v>8713</v>
      </c>
      <c r="H20" s="5" t="s">
        <v>9957</v>
      </c>
      <c r="I20" s="5" t="s">
        <v>2493</v>
      </c>
      <c r="J20" s="5" t="s">
        <v>22</v>
      </c>
      <c r="K20" s="5" t="s">
        <v>12447</v>
      </c>
      <c r="L20" s="5" t="s">
        <v>3737</v>
      </c>
      <c r="M20" s="5" t="s">
        <v>11202</v>
      </c>
    </row>
    <row r="21" spans="1:13" x14ac:dyDescent="0.25">
      <c r="A21" s="5" t="s">
        <v>21</v>
      </c>
      <c r="B21" s="5" t="s">
        <v>33</v>
      </c>
      <c r="C21" s="5" t="s">
        <v>1250</v>
      </c>
      <c r="D21" s="5" t="s">
        <v>4982</v>
      </c>
      <c r="E21" s="5" t="s">
        <v>6226</v>
      </c>
      <c r="F21" s="5" t="s">
        <v>7470</v>
      </c>
      <c r="G21" s="5" t="s">
        <v>8714</v>
      </c>
      <c r="H21" s="5" t="s">
        <v>9958</v>
      </c>
      <c r="I21" s="5" t="s">
        <v>2494</v>
      </c>
      <c r="J21" s="5" t="s">
        <v>22</v>
      </c>
      <c r="K21" s="5" t="s">
        <v>12448</v>
      </c>
      <c r="L21" s="5" t="s">
        <v>3738</v>
      </c>
      <c r="M21" s="5" t="s">
        <v>11203</v>
      </c>
    </row>
    <row r="22" spans="1:13" x14ac:dyDescent="0.25">
      <c r="A22" s="5" t="s">
        <v>21</v>
      </c>
      <c r="B22" s="5" t="s">
        <v>34</v>
      </c>
      <c r="C22" s="5" t="s">
        <v>1251</v>
      </c>
      <c r="D22" s="5" t="s">
        <v>4983</v>
      </c>
      <c r="E22" s="5" t="s">
        <v>6227</v>
      </c>
      <c r="F22" s="5" t="s">
        <v>7471</v>
      </c>
      <c r="G22" s="5" t="s">
        <v>8715</v>
      </c>
      <c r="H22" s="5" t="s">
        <v>9959</v>
      </c>
      <c r="I22" s="5" t="s">
        <v>2495</v>
      </c>
      <c r="J22" s="5" t="s">
        <v>22</v>
      </c>
      <c r="K22" s="5" t="s">
        <v>12449</v>
      </c>
      <c r="L22" s="5" t="s">
        <v>3739</v>
      </c>
      <c r="M22" s="5" t="s">
        <v>11204</v>
      </c>
    </row>
    <row r="23" spans="1:13" x14ac:dyDescent="0.25">
      <c r="A23" s="5" t="s">
        <v>21</v>
      </c>
      <c r="B23" s="5" t="s">
        <v>35</v>
      </c>
      <c r="C23" s="5" t="s">
        <v>1252</v>
      </c>
      <c r="D23" s="5" t="s">
        <v>4984</v>
      </c>
      <c r="E23" s="5" t="s">
        <v>6228</v>
      </c>
      <c r="F23" s="5" t="s">
        <v>7472</v>
      </c>
      <c r="G23" s="5" t="s">
        <v>8716</v>
      </c>
      <c r="H23" s="5" t="s">
        <v>9960</v>
      </c>
      <c r="I23" s="5" t="s">
        <v>2496</v>
      </c>
      <c r="J23" s="5" t="s">
        <v>22</v>
      </c>
      <c r="K23" s="5" t="s">
        <v>12450</v>
      </c>
      <c r="L23" s="5" t="s">
        <v>3740</v>
      </c>
      <c r="M23" s="5" t="s">
        <v>11205</v>
      </c>
    </row>
    <row r="24" spans="1:13" x14ac:dyDescent="0.25">
      <c r="A24" s="5" t="s">
        <v>21</v>
      </c>
      <c r="B24" s="5" t="s">
        <v>36</v>
      </c>
      <c r="C24" s="5" t="s">
        <v>1253</v>
      </c>
      <c r="D24" s="5" t="s">
        <v>4985</v>
      </c>
      <c r="E24" s="5" t="s">
        <v>6229</v>
      </c>
      <c r="F24" s="5" t="s">
        <v>7473</v>
      </c>
      <c r="G24" s="5" t="s">
        <v>8717</v>
      </c>
      <c r="H24" s="5" t="s">
        <v>9961</v>
      </c>
      <c r="I24" s="5" t="s">
        <v>2497</v>
      </c>
      <c r="J24" s="5" t="s">
        <v>22</v>
      </c>
      <c r="K24" s="5" t="s">
        <v>12451</v>
      </c>
      <c r="L24" s="5" t="s">
        <v>3741</v>
      </c>
      <c r="M24" s="5" t="s">
        <v>11206</v>
      </c>
    </row>
    <row r="25" spans="1:13" x14ac:dyDescent="0.25">
      <c r="A25" s="5" t="s">
        <v>21</v>
      </c>
      <c r="B25" s="5" t="s">
        <v>37</v>
      </c>
      <c r="C25" s="5" t="s">
        <v>1254</v>
      </c>
      <c r="D25" s="5" t="s">
        <v>4986</v>
      </c>
      <c r="E25" s="5" t="s">
        <v>6230</v>
      </c>
      <c r="F25" s="5" t="s">
        <v>7474</v>
      </c>
      <c r="G25" s="5" t="s">
        <v>8718</v>
      </c>
      <c r="H25" s="5" t="s">
        <v>9962</v>
      </c>
      <c r="I25" s="5" t="s">
        <v>2498</v>
      </c>
      <c r="J25" s="5" t="s">
        <v>22</v>
      </c>
      <c r="K25" s="5" t="s">
        <v>12452</v>
      </c>
      <c r="L25" s="5" t="s">
        <v>3742</v>
      </c>
      <c r="M25" s="5" t="s">
        <v>11207</v>
      </c>
    </row>
    <row r="26" spans="1:13" x14ac:dyDescent="0.25">
      <c r="A26" s="5" t="s">
        <v>21</v>
      </c>
      <c r="B26" s="5" t="s">
        <v>38</v>
      </c>
      <c r="C26" s="5" t="s">
        <v>1255</v>
      </c>
      <c r="D26" s="5" t="s">
        <v>4987</v>
      </c>
      <c r="E26" s="5" t="s">
        <v>6231</v>
      </c>
      <c r="F26" s="5" t="s">
        <v>7475</v>
      </c>
      <c r="G26" s="5" t="s">
        <v>8719</v>
      </c>
      <c r="H26" s="5" t="s">
        <v>9963</v>
      </c>
      <c r="I26" s="5" t="s">
        <v>2499</v>
      </c>
      <c r="J26" s="5" t="s">
        <v>22</v>
      </c>
      <c r="K26" s="5" t="s">
        <v>12453</v>
      </c>
      <c r="L26" s="5" t="s">
        <v>3743</v>
      </c>
      <c r="M26" s="5" t="s">
        <v>11208</v>
      </c>
    </row>
    <row r="27" spans="1:13" x14ac:dyDescent="0.25">
      <c r="A27" s="5" t="s">
        <v>21</v>
      </c>
      <c r="B27" s="5" t="s">
        <v>39</v>
      </c>
      <c r="C27" s="5" t="s">
        <v>1256</v>
      </c>
      <c r="D27" s="5" t="s">
        <v>4988</v>
      </c>
      <c r="E27" s="5" t="s">
        <v>6232</v>
      </c>
      <c r="F27" s="5" t="s">
        <v>7476</v>
      </c>
      <c r="G27" s="5" t="s">
        <v>8720</v>
      </c>
      <c r="H27" s="5" t="s">
        <v>9964</v>
      </c>
      <c r="I27" s="5" t="s">
        <v>2500</v>
      </c>
      <c r="J27" s="5" t="s">
        <v>22</v>
      </c>
      <c r="K27" s="5" t="s">
        <v>12454</v>
      </c>
      <c r="L27" s="5" t="s">
        <v>3744</v>
      </c>
      <c r="M27" s="5" t="s">
        <v>11209</v>
      </c>
    </row>
    <row r="28" spans="1:13" x14ac:dyDescent="0.25">
      <c r="A28" s="5" t="s">
        <v>21</v>
      </c>
      <c r="B28" s="5" t="s">
        <v>40</v>
      </c>
      <c r="C28" s="5" t="s">
        <v>1257</v>
      </c>
      <c r="D28" s="5" t="s">
        <v>4989</v>
      </c>
      <c r="E28" s="5" t="s">
        <v>6233</v>
      </c>
      <c r="F28" s="5" t="s">
        <v>7477</v>
      </c>
      <c r="G28" s="5" t="s">
        <v>8721</v>
      </c>
      <c r="H28" s="5" t="s">
        <v>9965</v>
      </c>
      <c r="I28" s="5" t="s">
        <v>2501</v>
      </c>
      <c r="J28" s="5" t="s">
        <v>22</v>
      </c>
      <c r="K28" s="5" t="s">
        <v>12455</v>
      </c>
      <c r="L28" s="5" t="s">
        <v>3745</v>
      </c>
      <c r="M28" s="5" t="s">
        <v>11210</v>
      </c>
    </row>
    <row r="29" spans="1:13" x14ac:dyDescent="0.25">
      <c r="A29" s="5" t="s">
        <v>21</v>
      </c>
      <c r="B29" s="5" t="s">
        <v>41</v>
      </c>
      <c r="C29" s="5" t="s">
        <v>1258</v>
      </c>
      <c r="D29" s="5" t="s">
        <v>4990</v>
      </c>
      <c r="E29" s="5" t="s">
        <v>6234</v>
      </c>
      <c r="F29" s="5" t="s">
        <v>7478</v>
      </c>
      <c r="G29" s="5" t="s">
        <v>8722</v>
      </c>
      <c r="H29" s="5" t="s">
        <v>9966</v>
      </c>
      <c r="I29" s="5" t="s">
        <v>2502</v>
      </c>
      <c r="J29" s="5" t="s">
        <v>22</v>
      </c>
      <c r="K29" s="5" t="s">
        <v>12456</v>
      </c>
      <c r="L29" s="5" t="s">
        <v>3746</v>
      </c>
      <c r="M29" s="5" t="s">
        <v>11211</v>
      </c>
    </row>
    <row r="30" spans="1:13" x14ac:dyDescent="0.25">
      <c r="A30" s="5" t="s">
        <v>21</v>
      </c>
      <c r="B30" s="5" t="s">
        <v>42</v>
      </c>
      <c r="C30" s="5" t="s">
        <v>1259</v>
      </c>
      <c r="D30" s="5" t="s">
        <v>4991</v>
      </c>
      <c r="E30" s="5" t="s">
        <v>6235</v>
      </c>
      <c r="F30" s="5" t="s">
        <v>7479</v>
      </c>
      <c r="G30" s="5" t="s">
        <v>8723</v>
      </c>
      <c r="H30" s="5" t="s">
        <v>9967</v>
      </c>
      <c r="I30" s="5" t="s">
        <v>2503</v>
      </c>
      <c r="J30" s="5" t="s">
        <v>22</v>
      </c>
      <c r="K30" s="5" t="s">
        <v>12457</v>
      </c>
      <c r="L30" s="5" t="s">
        <v>3747</v>
      </c>
      <c r="M30" s="5" t="s">
        <v>11212</v>
      </c>
    </row>
    <row r="31" spans="1:13" x14ac:dyDescent="0.25">
      <c r="A31" s="5" t="s">
        <v>21</v>
      </c>
      <c r="B31" s="5" t="s">
        <v>43</v>
      </c>
      <c r="C31" s="5" t="s">
        <v>1260</v>
      </c>
      <c r="D31" s="5" t="s">
        <v>4992</v>
      </c>
      <c r="E31" s="5" t="s">
        <v>6236</v>
      </c>
      <c r="F31" s="5" t="s">
        <v>7480</v>
      </c>
      <c r="G31" s="5" t="s">
        <v>8724</v>
      </c>
      <c r="H31" s="5" t="s">
        <v>9968</v>
      </c>
      <c r="I31" s="5" t="s">
        <v>2504</v>
      </c>
      <c r="J31" s="5" t="s">
        <v>22</v>
      </c>
      <c r="K31" s="5" t="s">
        <v>12458</v>
      </c>
      <c r="L31" s="5" t="s">
        <v>3748</v>
      </c>
      <c r="M31" s="5" t="s">
        <v>11213</v>
      </c>
    </row>
    <row r="32" spans="1:13" x14ac:dyDescent="0.25">
      <c r="A32" s="5" t="s">
        <v>21</v>
      </c>
      <c r="B32" s="5" t="s">
        <v>44</v>
      </c>
      <c r="C32" s="5" t="s">
        <v>1261</v>
      </c>
      <c r="D32" s="5" t="s">
        <v>4993</v>
      </c>
      <c r="E32" s="5" t="s">
        <v>6237</v>
      </c>
      <c r="F32" s="5" t="s">
        <v>7481</v>
      </c>
      <c r="G32" s="5" t="s">
        <v>8725</v>
      </c>
      <c r="H32" s="5" t="s">
        <v>9969</v>
      </c>
      <c r="I32" s="5" t="s">
        <v>2505</v>
      </c>
      <c r="J32" s="5" t="s">
        <v>22</v>
      </c>
      <c r="K32" s="5" t="s">
        <v>12459</v>
      </c>
      <c r="L32" s="5" t="s">
        <v>3749</v>
      </c>
      <c r="M32" s="5" t="s">
        <v>11214</v>
      </c>
    </row>
    <row r="33" spans="1:13" x14ac:dyDescent="0.25">
      <c r="A33" s="5" t="s">
        <v>21</v>
      </c>
      <c r="B33" s="5" t="s">
        <v>45</v>
      </c>
      <c r="C33" s="5" t="s">
        <v>1262</v>
      </c>
      <c r="D33" s="5" t="s">
        <v>4994</v>
      </c>
      <c r="E33" s="5" t="s">
        <v>6238</v>
      </c>
      <c r="F33" s="5" t="s">
        <v>7482</v>
      </c>
      <c r="G33" s="5" t="s">
        <v>8726</v>
      </c>
      <c r="H33" s="5" t="s">
        <v>9970</v>
      </c>
      <c r="I33" s="5" t="s">
        <v>2506</v>
      </c>
      <c r="J33" s="5" t="s">
        <v>22</v>
      </c>
      <c r="K33" s="5" t="s">
        <v>12460</v>
      </c>
      <c r="L33" s="5" t="s">
        <v>3750</v>
      </c>
      <c r="M33" s="5" t="s">
        <v>11215</v>
      </c>
    </row>
    <row r="34" spans="1:13" x14ac:dyDescent="0.25">
      <c r="A34" s="5" t="s">
        <v>21</v>
      </c>
      <c r="B34" s="5" t="s">
        <v>46</v>
      </c>
      <c r="C34" s="5" t="s">
        <v>1263</v>
      </c>
      <c r="D34" s="5" t="s">
        <v>4995</v>
      </c>
      <c r="E34" s="5" t="s">
        <v>6239</v>
      </c>
      <c r="F34" s="5" t="s">
        <v>7483</v>
      </c>
      <c r="G34" s="5" t="s">
        <v>8727</v>
      </c>
      <c r="H34" s="5" t="s">
        <v>9971</v>
      </c>
      <c r="I34" s="5" t="s">
        <v>2507</v>
      </c>
      <c r="J34" s="5" t="s">
        <v>22</v>
      </c>
      <c r="K34" s="5" t="s">
        <v>12461</v>
      </c>
      <c r="L34" s="5" t="s">
        <v>3751</v>
      </c>
      <c r="M34" s="5" t="s">
        <v>11216</v>
      </c>
    </row>
    <row r="35" spans="1:13" x14ac:dyDescent="0.25">
      <c r="A35" s="5" t="s">
        <v>21</v>
      </c>
      <c r="B35" s="5" t="s">
        <v>47</v>
      </c>
      <c r="C35" s="5" t="s">
        <v>1264</v>
      </c>
      <c r="D35" s="5" t="s">
        <v>4996</v>
      </c>
      <c r="E35" s="5" t="s">
        <v>6240</v>
      </c>
      <c r="F35" s="5" t="s">
        <v>7484</v>
      </c>
      <c r="G35" s="5" t="s">
        <v>8728</v>
      </c>
      <c r="H35" s="5" t="s">
        <v>9972</v>
      </c>
      <c r="I35" s="5" t="s">
        <v>2508</v>
      </c>
      <c r="J35" s="5" t="s">
        <v>22</v>
      </c>
      <c r="K35" s="5" t="s">
        <v>12462</v>
      </c>
      <c r="L35" s="5" t="s">
        <v>3752</v>
      </c>
      <c r="M35" s="5" t="s">
        <v>11217</v>
      </c>
    </row>
    <row r="36" spans="1:13" x14ac:dyDescent="0.25">
      <c r="A36" s="5" t="s">
        <v>21</v>
      </c>
      <c r="B36" s="5" t="s">
        <v>48</v>
      </c>
      <c r="C36" s="5" t="s">
        <v>1265</v>
      </c>
      <c r="D36" s="5" t="s">
        <v>4997</v>
      </c>
      <c r="E36" s="5" t="s">
        <v>6241</v>
      </c>
      <c r="F36" s="5" t="s">
        <v>7485</v>
      </c>
      <c r="G36" s="5" t="s">
        <v>8729</v>
      </c>
      <c r="H36" s="5" t="s">
        <v>9973</v>
      </c>
      <c r="I36" s="5" t="s">
        <v>2509</v>
      </c>
      <c r="J36" s="5" t="s">
        <v>22</v>
      </c>
      <c r="K36" s="5" t="s">
        <v>12463</v>
      </c>
      <c r="L36" s="5" t="s">
        <v>3753</v>
      </c>
      <c r="M36" s="5" t="s">
        <v>11218</v>
      </c>
    </row>
    <row r="37" spans="1:13" x14ac:dyDescent="0.25">
      <c r="A37" s="5" t="s">
        <v>21</v>
      </c>
      <c r="B37" s="5" t="s">
        <v>49</v>
      </c>
      <c r="C37" s="5" t="s">
        <v>1266</v>
      </c>
      <c r="D37" s="5" t="s">
        <v>4998</v>
      </c>
      <c r="E37" s="5" t="s">
        <v>6242</v>
      </c>
      <c r="F37" s="5" t="s">
        <v>7486</v>
      </c>
      <c r="G37" s="5" t="s">
        <v>8730</v>
      </c>
      <c r="H37" s="5" t="s">
        <v>9974</v>
      </c>
      <c r="I37" s="5" t="s">
        <v>2510</v>
      </c>
      <c r="J37" s="5" t="s">
        <v>22</v>
      </c>
      <c r="K37" s="5" t="s">
        <v>12464</v>
      </c>
      <c r="L37" s="5" t="s">
        <v>3754</v>
      </c>
      <c r="M37" s="5" t="s">
        <v>11219</v>
      </c>
    </row>
    <row r="38" spans="1:13" x14ac:dyDescent="0.25">
      <c r="A38" s="5" t="s">
        <v>21</v>
      </c>
      <c r="B38" s="5" t="s">
        <v>50</v>
      </c>
      <c r="C38" s="5" t="s">
        <v>1267</v>
      </c>
      <c r="D38" s="5" t="s">
        <v>4999</v>
      </c>
      <c r="E38" s="5" t="s">
        <v>6243</v>
      </c>
      <c r="F38" s="5" t="s">
        <v>7487</v>
      </c>
      <c r="G38" s="5" t="s">
        <v>8731</v>
      </c>
      <c r="H38" s="5" t="s">
        <v>9975</v>
      </c>
      <c r="I38" s="5" t="s">
        <v>2511</v>
      </c>
      <c r="J38" s="5" t="s">
        <v>22</v>
      </c>
      <c r="K38" s="5" t="s">
        <v>12465</v>
      </c>
      <c r="L38" s="5" t="s">
        <v>3755</v>
      </c>
      <c r="M38" s="5" t="s">
        <v>11220</v>
      </c>
    </row>
    <row r="39" spans="1:13" x14ac:dyDescent="0.25">
      <c r="A39" s="5" t="s">
        <v>21</v>
      </c>
      <c r="B39" s="5" t="s">
        <v>51</v>
      </c>
      <c r="C39" s="5" t="s">
        <v>1268</v>
      </c>
      <c r="D39" s="5" t="s">
        <v>5000</v>
      </c>
      <c r="E39" s="5" t="s">
        <v>6244</v>
      </c>
      <c r="F39" s="5" t="s">
        <v>7488</v>
      </c>
      <c r="G39" s="5" t="s">
        <v>8732</v>
      </c>
      <c r="H39" s="5" t="s">
        <v>9976</v>
      </c>
      <c r="I39" s="5" t="s">
        <v>2512</v>
      </c>
      <c r="J39" s="5" t="s">
        <v>22</v>
      </c>
      <c r="K39" s="5" t="s">
        <v>12466</v>
      </c>
      <c r="L39" s="5" t="s">
        <v>3756</v>
      </c>
      <c r="M39" s="5" t="s">
        <v>11221</v>
      </c>
    </row>
    <row r="40" spans="1:13" x14ac:dyDescent="0.25">
      <c r="A40" s="5" t="s">
        <v>21</v>
      </c>
      <c r="B40" s="5" t="s">
        <v>52</v>
      </c>
      <c r="C40" s="5" t="s">
        <v>1269</v>
      </c>
      <c r="D40" s="5" t="s">
        <v>5001</v>
      </c>
      <c r="E40" s="5" t="s">
        <v>6245</v>
      </c>
      <c r="F40" s="5" t="s">
        <v>7489</v>
      </c>
      <c r="G40" s="5" t="s">
        <v>8733</v>
      </c>
      <c r="H40" s="5" t="s">
        <v>9977</v>
      </c>
      <c r="I40" s="5" t="s">
        <v>2513</v>
      </c>
      <c r="J40" s="5" t="s">
        <v>22</v>
      </c>
      <c r="K40" s="5" t="s">
        <v>12467</v>
      </c>
      <c r="L40" s="5" t="s">
        <v>3757</v>
      </c>
      <c r="M40" s="5" t="s">
        <v>11222</v>
      </c>
    </row>
    <row r="41" spans="1:13" x14ac:dyDescent="0.25">
      <c r="A41" s="5" t="s">
        <v>21</v>
      </c>
      <c r="B41" s="5" t="s">
        <v>53</v>
      </c>
      <c r="C41" s="5" t="s">
        <v>1270</v>
      </c>
      <c r="D41" s="5" t="s">
        <v>5002</v>
      </c>
      <c r="E41" s="5" t="s">
        <v>6246</v>
      </c>
      <c r="F41" s="5" t="s">
        <v>7490</v>
      </c>
      <c r="G41" s="5" t="s">
        <v>8734</v>
      </c>
      <c r="H41" s="5" t="s">
        <v>9978</v>
      </c>
      <c r="I41" s="5" t="s">
        <v>2514</v>
      </c>
      <c r="J41" s="5" t="s">
        <v>22</v>
      </c>
      <c r="K41" s="5" t="s">
        <v>12468</v>
      </c>
      <c r="L41" s="5" t="s">
        <v>3758</v>
      </c>
      <c r="M41" s="5" t="s">
        <v>11223</v>
      </c>
    </row>
    <row r="42" spans="1:13" x14ac:dyDescent="0.25">
      <c r="A42" s="5" t="s">
        <v>21</v>
      </c>
      <c r="B42" s="5" t="s">
        <v>54</v>
      </c>
      <c r="C42" s="5" t="s">
        <v>1271</v>
      </c>
      <c r="D42" s="5" t="s">
        <v>5003</v>
      </c>
      <c r="E42" s="5" t="s">
        <v>6247</v>
      </c>
      <c r="F42" s="5" t="s">
        <v>7491</v>
      </c>
      <c r="G42" s="5" t="s">
        <v>8735</v>
      </c>
      <c r="H42" s="5" t="s">
        <v>9979</v>
      </c>
      <c r="I42" s="5" t="s">
        <v>2515</v>
      </c>
      <c r="J42" s="5" t="s">
        <v>22</v>
      </c>
      <c r="K42" s="5" t="s">
        <v>12469</v>
      </c>
      <c r="L42" s="5" t="s">
        <v>3759</v>
      </c>
      <c r="M42" s="5" t="s">
        <v>11224</v>
      </c>
    </row>
    <row r="43" spans="1:13" x14ac:dyDescent="0.25">
      <c r="A43" s="5" t="s">
        <v>21</v>
      </c>
      <c r="B43" s="5" t="s">
        <v>55</v>
      </c>
      <c r="C43" s="5" t="s">
        <v>1272</v>
      </c>
      <c r="D43" s="5" t="s">
        <v>5004</v>
      </c>
      <c r="E43" s="5" t="s">
        <v>6248</v>
      </c>
      <c r="F43" s="5" t="s">
        <v>7492</v>
      </c>
      <c r="G43" s="5" t="s">
        <v>8736</v>
      </c>
      <c r="H43" s="5" t="s">
        <v>9980</v>
      </c>
      <c r="I43" s="5" t="s">
        <v>2516</v>
      </c>
      <c r="J43" s="5" t="s">
        <v>22</v>
      </c>
      <c r="K43" s="5" t="s">
        <v>12470</v>
      </c>
      <c r="L43" s="5" t="s">
        <v>3760</v>
      </c>
      <c r="M43" s="5" t="s">
        <v>11225</v>
      </c>
    </row>
    <row r="44" spans="1:13" x14ac:dyDescent="0.25">
      <c r="A44" s="5" t="s">
        <v>21</v>
      </c>
      <c r="B44" s="5" t="s">
        <v>56</v>
      </c>
      <c r="C44" s="5" t="s">
        <v>1273</v>
      </c>
      <c r="D44" s="5" t="s">
        <v>5005</v>
      </c>
      <c r="E44" s="5" t="s">
        <v>6249</v>
      </c>
      <c r="F44" s="5" t="s">
        <v>7493</v>
      </c>
      <c r="G44" s="5" t="s">
        <v>8737</v>
      </c>
      <c r="H44" s="5" t="s">
        <v>9981</v>
      </c>
      <c r="I44" s="5" t="s">
        <v>2517</v>
      </c>
      <c r="J44" s="5" t="s">
        <v>22</v>
      </c>
      <c r="K44" s="5" t="s">
        <v>12471</v>
      </c>
      <c r="L44" s="5" t="s">
        <v>3761</v>
      </c>
      <c r="M44" s="5" t="s">
        <v>11226</v>
      </c>
    </row>
    <row r="45" spans="1:13" x14ac:dyDescent="0.25">
      <c r="A45" s="5" t="s">
        <v>21</v>
      </c>
      <c r="B45" s="5" t="s">
        <v>57</v>
      </c>
      <c r="C45" s="5" t="s">
        <v>1274</v>
      </c>
      <c r="D45" s="5" t="s">
        <v>5006</v>
      </c>
      <c r="E45" s="5" t="s">
        <v>6250</v>
      </c>
      <c r="F45" s="5" t="s">
        <v>7494</v>
      </c>
      <c r="G45" s="5" t="s">
        <v>8738</v>
      </c>
      <c r="H45" s="5" t="s">
        <v>9982</v>
      </c>
      <c r="I45" s="5" t="s">
        <v>2518</v>
      </c>
      <c r="J45" s="5" t="s">
        <v>22</v>
      </c>
      <c r="K45" s="5" t="s">
        <v>12472</v>
      </c>
      <c r="L45" s="5" t="s">
        <v>3762</v>
      </c>
      <c r="M45" s="5" t="s">
        <v>11227</v>
      </c>
    </row>
    <row r="46" spans="1:13" x14ac:dyDescent="0.25">
      <c r="A46" s="5" t="s">
        <v>21</v>
      </c>
      <c r="B46" s="5" t="s">
        <v>58</v>
      </c>
      <c r="C46" s="5" t="s">
        <v>1275</v>
      </c>
      <c r="D46" s="5" t="s">
        <v>5007</v>
      </c>
      <c r="E46" s="5" t="s">
        <v>6251</v>
      </c>
      <c r="F46" s="5" t="s">
        <v>7495</v>
      </c>
      <c r="G46" s="5" t="s">
        <v>8739</v>
      </c>
      <c r="H46" s="5" t="s">
        <v>9983</v>
      </c>
      <c r="I46" s="5" t="s">
        <v>2519</v>
      </c>
      <c r="J46" s="5" t="s">
        <v>22</v>
      </c>
      <c r="K46" s="5" t="s">
        <v>12473</v>
      </c>
      <c r="L46" s="5" t="s">
        <v>3763</v>
      </c>
      <c r="M46" s="5" t="s">
        <v>11228</v>
      </c>
    </row>
    <row r="47" spans="1:13" x14ac:dyDescent="0.25">
      <c r="A47" s="5" t="s">
        <v>21</v>
      </c>
      <c r="B47" s="5" t="s">
        <v>59</v>
      </c>
      <c r="C47" s="5" t="s">
        <v>1276</v>
      </c>
      <c r="D47" s="5" t="s">
        <v>5008</v>
      </c>
      <c r="E47" s="5" t="s">
        <v>6252</v>
      </c>
      <c r="F47" s="5" t="s">
        <v>7496</v>
      </c>
      <c r="G47" s="5" t="s">
        <v>8740</v>
      </c>
      <c r="H47" s="5" t="s">
        <v>9984</v>
      </c>
      <c r="I47" s="5" t="s">
        <v>2520</v>
      </c>
      <c r="J47" s="5" t="s">
        <v>22</v>
      </c>
      <c r="K47" s="5" t="s">
        <v>12474</v>
      </c>
      <c r="L47" s="5" t="s">
        <v>3764</v>
      </c>
      <c r="M47" s="5" t="s">
        <v>11229</v>
      </c>
    </row>
    <row r="48" spans="1:13" x14ac:dyDescent="0.25">
      <c r="A48" s="5" t="s">
        <v>21</v>
      </c>
      <c r="B48" s="5" t="s">
        <v>60</v>
      </c>
      <c r="C48" s="5" t="s">
        <v>1277</v>
      </c>
      <c r="D48" s="5" t="s">
        <v>5009</v>
      </c>
      <c r="E48" s="5" t="s">
        <v>6253</v>
      </c>
      <c r="F48" s="5" t="s">
        <v>7497</v>
      </c>
      <c r="G48" s="5" t="s">
        <v>8741</v>
      </c>
      <c r="H48" s="5" t="s">
        <v>9985</v>
      </c>
      <c r="I48" s="5" t="s">
        <v>2521</v>
      </c>
      <c r="J48" s="5" t="s">
        <v>22</v>
      </c>
      <c r="K48" s="5" t="s">
        <v>12475</v>
      </c>
      <c r="L48" s="5" t="s">
        <v>3765</v>
      </c>
      <c r="M48" s="5" t="s">
        <v>11230</v>
      </c>
    </row>
    <row r="49" spans="1:13" x14ac:dyDescent="0.25">
      <c r="A49" s="5" t="s">
        <v>21</v>
      </c>
      <c r="B49" s="5" t="s">
        <v>61</v>
      </c>
      <c r="C49" s="5" t="s">
        <v>1278</v>
      </c>
      <c r="D49" s="5" t="s">
        <v>5010</v>
      </c>
      <c r="E49" s="5" t="s">
        <v>6254</v>
      </c>
      <c r="F49" s="5" t="s">
        <v>7498</v>
      </c>
      <c r="G49" s="5" t="s">
        <v>8742</v>
      </c>
      <c r="H49" s="5" t="s">
        <v>9986</v>
      </c>
      <c r="I49" s="5" t="s">
        <v>2522</v>
      </c>
      <c r="J49" s="5" t="s">
        <v>22</v>
      </c>
      <c r="K49" s="5" t="s">
        <v>12476</v>
      </c>
      <c r="L49" s="5" t="s">
        <v>3766</v>
      </c>
      <c r="M49" s="5" t="s">
        <v>11231</v>
      </c>
    </row>
    <row r="50" spans="1:13" x14ac:dyDescent="0.25">
      <c r="A50" s="5" t="s">
        <v>21</v>
      </c>
      <c r="B50" s="5" t="s">
        <v>62</v>
      </c>
      <c r="C50" s="5" t="s">
        <v>1279</v>
      </c>
      <c r="D50" s="5" t="s">
        <v>5011</v>
      </c>
      <c r="E50" s="5" t="s">
        <v>6255</v>
      </c>
      <c r="F50" s="5" t="s">
        <v>7499</v>
      </c>
      <c r="G50" s="5" t="s">
        <v>8743</v>
      </c>
      <c r="H50" s="5" t="s">
        <v>9987</v>
      </c>
      <c r="I50" s="5" t="s">
        <v>2523</v>
      </c>
      <c r="J50" s="5" t="s">
        <v>22</v>
      </c>
      <c r="K50" s="5" t="s">
        <v>12477</v>
      </c>
      <c r="L50" s="5" t="s">
        <v>3767</v>
      </c>
      <c r="M50" s="5" t="s">
        <v>11232</v>
      </c>
    </row>
    <row r="51" spans="1:13" x14ac:dyDescent="0.25">
      <c r="A51" s="5" t="s">
        <v>21</v>
      </c>
      <c r="B51" s="5" t="s">
        <v>63</v>
      </c>
      <c r="C51" s="5" t="s">
        <v>1280</v>
      </c>
      <c r="D51" s="5" t="s">
        <v>5012</v>
      </c>
      <c r="E51" s="5" t="s">
        <v>6256</v>
      </c>
      <c r="F51" s="5" t="s">
        <v>7500</v>
      </c>
      <c r="G51" s="5" t="s">
        <v>8744</v>
      </c>
      <c r="H51" s="5" t="s">
        <v>9988</v>
      </c>
      <c r="I51" s="5" t="s">
        <v>2524</v>
      </c>
      <c r="J51" s="5" t="s">
        <v>22</v>
      </c>
      <c r="K51" s="5" t="s">
        <v>12478</v>
      </c>
      <c r="L51" s="5" t="s">
        <v>3768</v>
      </c>
      <c r="M51" s="5" t="s">
        <v>11233</v>
      </c>
    </row>
    <row r="52" spans="1:13" x14ac:dyDescent="0.25">
      <c r="A52" s="5" t="s">
        <v>21</v>
      </c>
      <c r="B52" s="5" t="s">
        <v>64</v>
      </c>
      <c r="C52" s="5" t="s">
        <v>1281</v>
      </c>
      <c r="D52" s="5" t="s">
        <v>5013</v>
      </c>
      <c r="E52" s="5" t="s">
        <v>6257</v>
      </c>
      <c r="F52" s="5" t="s">
        <v>7501</v>
      </c>
      <c r="G52" s="5" t="s">
        <v>8745</v>
      </c>
      <c r="H52" s="5" t="s">
        <v>9989</v>
      </c>
      <c r="I52" s="5" t="s">
        <v>2525</v>
      </c>
      <c r="J52" s="5" t="s">
        <v>22</v>
      </c>
      <c r="K52" s="5" t="s">
        <v>12479</v>
      </c>
      <c r="L52" s="5" t="s">
        <v>3769</v>
      </c>
      <c r="M52" s="5" t="s">
        <v>11234</v>
      </c>
    </row>
    <row r="53" spans="1:13" x14ac:dyDescent="0.25">
      <c r="A53" s="5" t="s">
        <v>21</v>
      </c>
      <c r="B53" s="5" t="s">
        <v>65</v>
      </c>
      <c r="C53" s="5" t="s">
        <v>1282</v>
      </c>
      <c r="D53" s="5" t="s">
        <v>5014</v>
      </c>
      <c r="E53" s="5" t="s">
        <v>6258</v>
      </c>
      <c r="F53" s="5" t="s">
        <v>7502</v>
      </c>
      <c r="G53" s="5" t="s">
        <v>8746</v>
      </c>
      <c r="H53" s="5" t="s">
        <v>9990</v>
      </c>
      <c r="I53" s="5" t="s">
        <v>2526</v>
      </c>
      <c r="J53" s="5" t="s">
        <v>22</v>
      </c>
      <c r="K53" s="5" t="s">
        <v>12480</v>
      </c>
      <c r="L53" s="5" t="s">
        <v>3770</v>
      </c>
      <c r="M53" s="5" t="s">
        <v>11235</v>
      </c>
    </row>
    <row r="54" spans="1:13" x14ac:dyDescent="0.25">
      <c r="A54" s="5" t="s">
        <v>21</v>
      </c>
      <c r="B54" s="5" t="s">
        <v>66</v>
      </c>
      <c r="C54" s="5" t="s">
        <v>1283</v>
      </c>
      <c r="D54" s="5" t="s">
        <v>5015</v>
      </c>
      <c r="E54" s="5" t="s">
        <v>6259</v>
      </c>
      <c r="F54" s="5" t="s">
        <v>7503</v>
      </c>
      <c r="G54" s="5" t="s">
        <v>8747</v>
      </c>
      <c r="H54" s="5" t="s">
        <v>9991</v>
      </c>
      <c r="I54" s="5" t="s">
        <v>2527</v>
      </c>
      <c r="J54" s="5" t="s">
        <v>22</v>
      </c>
      <c r="K54" s="5" t="s">
        <v>12481</v>
      </c>
      <c r="L54" s="5" t="s">
        <v>3771</v>
      </c>
      <c r="M54" s="5" t="s">
        <v>11236</v>
      </c>
    </row>
    <row r="55" spans="1:13" x14ac:dyDescent="0.25">
      <c r="A55" s="5" t="s">
        <v>21</v>
      </c>
      <c r="B55" s="5" t="s">
        <v>67</v>
      </c>
      <c r="C55" s="5" t="s">
        <v>1284</v>
      </c>
      <c r="D55" s="5" t="s">
        <v>5016</v>
      </c>
      <c r="E55" s="5" t="s">
        <v>6260</v>
      </c>
      <c r="F55" s="5" t="s">
        <v>7504</v>
      </c>
      <c r="G55" s="5" t="s">
        <v>8748</v>
      </c>
      <c r="H55" s="5" t="s">
        <v>9992</v>
      </c>
      <c r="I55" s="5" t="s">
        <v>2528</v>
      </c>
      <c r="J55" s="5" t="s">
        <v>22</v>
      </c>
      <c r="K55" s="5" t="s">
        <v>12482</v>
      </c>
      <c r="L55" s="5" t="s">
        <v>3772</v>
      </c>
      <c r="M55" s="5" t="s">
        <v>11237</v>
      </c>
    </row>
    <row r="56" spans="1:13" x14ac:dyDescent="0.25">
      <c r="A56" s="5" t="s">
        <v>21</v>
      </c>
      <c r="B56" s="5" t="s">
        <v>68</v>
      </c>
      <c r="C56" s="5" t="s">
        <v>1285</v>
      </c>
      <c r="D56" s="5" t="s">
        <v>5017</v>
      </c>
      <c r="E56" s="5" t="s">
        <v>6261</v>
      </c>
      <c r="F56" s="5" t="s">
        <v>7505</v>
      </c>
      <c r="G56" s="5" t="s">
        <v>8749</v>
      </c>
      <c r="H56" s="5" t="s">
        <v>9993</v>
      </c>
      <c r="I56" s="5" t="s">
        <v>2529</v>
      </c>
      <c r="J56" s="5" t="s">
        <v>22</v>
      </c>
      <c r="K56" s="5" t="s">
        <v>12483</v>
      </c>
      <c r="L56" s="5" t="s">
        <v>3773</v>
      </c>
      <c r="M56" s="5" t="s">
        <v>11238</v>
      </c>
    </row>
    <row r="57" spans="1:13" x14ac:dyDescent="0.25">
      <c r="A57" s="5" t="s">
        <v>21</v>
      </c>
      <c r="B57" s="5" t="s">
        <v>69</v>
      </c>
      <c r="C57" s="5" t="s">
        <v>1286</v>
      </c>
      <c r="D57" s="5" t="s">
        <v>5018</v>
      </c>
      <c r="E57" s="5" t="s">
        <v>6262</v>
      </c>
      <c r="F57" s="5" t="s">
        <v>7506</v>
      </c>
      <c r="G57" s="5" t="s">
        <v>8750</v>
      </c>
      <c r="H57" s="5" t="s">
        <v>9994</v>
      </c>
      <c r="I57" s="5" t="s">
        <v>2530</v>
      </c>
      <c r="J57" s="5" t="s">
        <v>22</v>
      </c>
      <c r="K57" s="5" t="s">
        <v>12484</v>
      </c>
      <c r="L57" s="5" t="s">
        <v>3774</v>
      </c>
      <c r="M57" s="5" t="s">
        <v>11239</v>
      </c>
    </row>
    <row r="58" spans="1:13" x14ac:dyDescent="0.25">
      <c r="A58" s="5" t="s">
        <v>21</v>
      </c>
      <c r="B58" s="5" t="s">
        <v>70</v>
      </c>
      <c r="C58" s="5" t="s">
        <v>1287</v>
      </c>
      <c r="D58" s="5" t="s">
        <v>5019</v>
      </c>
      <c r="E58" s="5" t="s">
        <v>6263</v>
      </c>
      <c r="F58" s="5" t="s">
        <v>7507</v>
      </c>
      <c r="G58" s="5" t="s">
        <v>8751</v>
      </c>
      <c r="H58" s="5" t="s">
        <v>9995</v>
      </c>
      <c r="I58" s="5" t="s">
        <v>2531</v>
      </c>
      <c r="J58" s="5" t="s">
        <v>22</v>
      </c>
      <c r="K58" s="5" t="s">
        <v>12485</v>
      </c>
      <c r="L58" s="5" t="s">
        <v>3775</v>
      </c>
      <c r="M58" s="5" t="s">
        <v>11240</v>
      </c>
    </row>
    <row r="59" spans="1:13" x14ac:dyDescent="0.25">
      <c r="A59" s="5" t="s">
        <v>21</v>
      </c>
      <c r="B59" s="5" t="s">
        <v>71</v>
      </c>
      <c r="C59" s="5" t="s">
        <v>1288</v>
      </c>
      <c r="D59" s="5" t="s">
        <v>5020</v>
      </c>
      <c r="E59" s="5" t="s">
        <v>6264</v>
      </c>
      <c r="F59" s="5" t="s">
        <v>7508</v>
      </c>
      <c r="G59" s="5" t="s">
        <v>8752</v>
      </c>
      <c r="H59" s="5" t="s">
        <v>9996</v>
      </c>
      <c r="I59" s="5" t="s">
        <v>2532</v>
      </c>
      <c r="J59" s="5" t="s">
        <v>22</v>
      </c>
      <c r="K59" s="5" t="s">
        <v>12486</v>
      </c>
      <c r="L59" s="5" t="s">
        <v>3776</v>
      </c>
      <c r="M59" s="5" t="s">
        <v>11241</v>
      </c>
    </row>
    <row r="60" spans="1:13" x14ac:dyDescent="0.25">
      <c r="A60" s="5" t="s">
        <v>21</v>
      </c>
      <c r="B60" s="5" t="s">
        <v>72</v>
      </c>
      <c r="C60" s="5" t="s">
        <v>1289</v>
      </c>
      <c r="D60" s="5" t="s">
        <v>5021</v>
      </c>
      <c r="E60" s="5" t="s">
        <v>6265</v>
      </c>
      <c r="F60" s="5" t="s">
        <v>7509</v>
      </c>
      <c r="G60" s="5" t="s">
        <v>8753</v>
      </c>
      <c r="H60" s="5" t="s">
        <v>9997</v>
      </c>
      <c r="I60" s="5" t="s">
        <v>2533</v>
      </c>
      <c r="J60" s="5" t="s">
        <v>22</v>
      </c>
      <c r="K60" s="5" t="s">
        <v>12487</v>
      </c>
      <c r="L60" s="5" t="s">
        <v>3777</v>
      </c>
      <c r="M60" s="5" t="s">
        <v>11242</v>
      </c>
    </row>
    <row r="61" spans="1:13" x14ac:dyDescent="0.25">
      <c r="A61" s="5" t="s">
        <v>21</v>
      </c>
      <c r="B61" s="5" t="s">
        <v>73</v>
      </c>
      <c r="C61" s="5" t="s">
        <v>1290</v>
      </c>
      <c r="D61" s="5" t="s">
        <v>5022</v>
      </c>
      <c r="E61" s="5" t="s">
        <v>6266</v>
      </c>
      <c r="F61" s="5" t="s">
        <v>7510</v>
      </c>
      <c r="G61" s="5" t="s">
        <v>8754</v>
      </c>
      <c r="H61" s="5" t="s">
        <v>9998</v>
      </c>
      <c r="I61" s="5" t="s">
        <v>2534</v>
      </c>
      <c r="J61" s="5" t="s">
        <v>22</v>
      </c>
      <c r="K61" s="5" t="s">
        <v>12488</v>
      </c>
      <c r="L61" s="5" t="s">
        <v>3778</v>
      </c>
      <c r="M61" s="5" t="s">
        <v>11243</v>
      </c>
    </row>
    <row r="62" spans="1:13" x14ac:dyDescent="0.25">
      <c r="A62" s="5" t="s">
        <v>21</v>
      </c>
      <c r="B62" s="5" t="s">
        <v>74</v>
      </c>
      <c r="C62" s="5" t="s">
        <v>1291</v>
      </c>
      <c r="D62" s="5" t="s">
        <v>5023</v>
      </c>
      <c r="E62" s="5" t="s">
        <v>6267</v>
      </c>
      <c r="F62" s="5" t="s">
        <v>7511</v>
      </c>
      <c r="G62" s="5" t="s">
        <v>8755</v>
      </c>
      <c r="H62" s="5" t="s">
        <v>9999</v>
      </c>
      <c r="I62" s="5" t="s">
        <v>2535</v>
      </c>
      <c r="J62" s="5" t="s">
        <v>22</v>
      </c>
      <c r="K62" s="5" t="s">
        <v>12489</v>
      </c>
      <c r="L62" s="5" t="s">
        <v>3779</v>
      </c>
      <c r="M62" s="5" t="s">
        <v>11244</v>
      </c>
    </row>
    <row r="63" spans="1:13" x14ac:dyDescent="0.25">
      <c r="A63" s="5" t="s">
        <v>21</v>
      </c>
      <c r="B63" s="5" t="s">
        <v>75</v>
      </c>
      <c r="C63" s="5" t="s">
        <v>1292</v>
      </c>
      <c r="D63" s="5" t="s">
        <v>5024</v>
      </c>
      <c r="E63" s="5" t="s">
        <v>6268</v>
      </c>
      <c r="F63" s="5" t="s">
        <v>7512</v>
      </c>
      <c r="G63" s="5" t="s">
        <v>8756</v>
      </c>
      <c r="H63" s="5" t="s">
        <v>10000</v>
      </c>
      <c r="I63" s="5" t="s">
        <v>2536</v>
      </c>
      <c r="J63" s="5" t="s">
        <v>22</v>
      </c>
      <c r="K63" s="5" t="s">
        <v>12490</v>
      </c>
      <c r="L63" s="5" t="s">
        <v>3780</v>
      </c>
      <c r="M63" s="5" t="s">
        <v>11245</v>
      </c>
    </row>
    <row r="64" spans="1:13" x14ac:dyDescent="0.25">
      <c r="A64" s="5" t="s">
        <v>21</v>
      </c>
      <c r="B64" s="5" t="s">
        <v>76</v>
      </c>
      <c r="C64" s="5" t="s">
        <v>1293</v>
      </c>
      <c r="D64" s="5" t="s">
        <v>5025</v>
      </c>
      <c r="E64" s="5" t="s">
        <v>6269</v>
      </c>
      <c r="F64" s="5" t="s">
        <v>7513</v>
      </c>
      <c r="G64" s="5" t="s">
        <v>8757</v>
      </c>
      <c r="H64" s="5" t="s">
        <v>10001</v>
      </c>
      <c r="I64" s="5" t="s">
        <v>2537</v>
      </c>
      <c r="J64" s="5" t="s">
        <v>22</v>
      </c>
      <c r="K64" s="5" t="s">
        <v>12491</v>
      </c>
      <c r="L64" s="5" t="s">
        <v>3781</v>
      </c>
      <c r="M64" s="5" t="s">
        <v>11246</v>
      </c>
    </row>
    <row r="65" spans="1:13" x14ac:dyDescent="0.25">
      <c r="A65" s="5" t="s">
        <v>21</v>
      </c>
      <c r="B65" s="5" t="s">
        <v>77</v>
      </c>
      <c r="C65" s="5" t="s">
        <v>1294</v>
      </c>
      <c r="D65" s="5" t="s">
        <v>5026</v>
      </c>
      <c r="E65" s="5" t="s">
        <v>6270</v>
      </c>
      <c r="F65" s="5" t="s">
        <v>7514</v>
      </c>
      <c r="G65" s="5" t="s">
        <v>8758</v>
      </c>
      <c r="H65" s="5" t="s">
        <v>10002</v>
      </c>
      <c r="I65" s="5" t="s">
        <v>2538</v>
      </c>
      <c r="J65" s="5" t="s">
        <v>22</v>
      </c>
      <c r="K65" s="5" t="s">
        <v>12492</v>
      </c>
      <c r="L65" s="5" t="s">
        <v>3782</v>
      </c>
      <c r="M65" s="5" t="s">
        <v>11247</v>
      </c>
    </row>
    <row r="66" spans="1:13" x14ac:dyDescent="0.25">
      <c r="A66" s="5" t="s">
        <v>21</v>
      </c>
      <c r="B66" s="5" t="s">
        <v>78</v>
      </c>
      <c r="C66" s="5" t="s">
        <v>1295</v>
      </c>
      <c r="D66" s="5" t="s">
        <v>5027</v>
      </c>
      <c r="E66" s="5" t="s">
        <v>6271</v>
      </c>
      <c r="F66" s="5" t="s">
        <v>7515</v>
      </c>
      <c r="G66" s="5" t="s">
        <v>8759</v>
      </c>
      <c r="H66" s="5" t="s">
        <v>10003</v>
      </c>
      <c r="I66" s="5" t="s">
        <v>2539</v>
      </c>
      <c r="J66" s="5" t="s">
        <v>22</v>
      </c>
      <c r="K66" s="5" t="s">
        <v>12493</v>
      </c>
      <c r="L66" s="5" t="s">
        <v>3783</v>
      </c>
      <c r="M66" s="5" t="s">
        <v>11248</v>
      </c>
    </row>
    <row r="67" spans="1:13" x14ac:dyDescent="0.25">
      <c r="A67" s="5" t="s">
        <v>21</v>
      </c>
      <c r="B67" s="5" t="s">
        <v>79</v>
      </c>
      <c r="C67" s="5" t="s">
        <v>1296</v>
      </c>
      <c r="D67" s="5" t="s">
        <v>5028</v>
      </c>
      <c r="E67" s="5" t="s">
        <v>6272</v>
      </c>
      <c r="F67" s="5" t="s">
        <v>7516</v>
      </c>
      <c r="G67" s="5" t="s">
        <v>8760</v>
      </c>
      <c r="H67" s="5" t="s">
        <v>10004</v>
      </c>
      <c r="I67" s="5" t="s">
        <v>2540</v>
      </c>
      <c r="J67" s="5" t="s">
        <v>22</v>
      </c>
      <c r="K67" s="5" t="s">
        <v>12494</v>
      </c>
      <c r="L67" s="5" t="s">
        <v>3784</v>
      </c>
      <c r="M67" s="5" t="s">
        <v>11249</v>
      </c>
    </row>
    <row r="68" spans="1:13" x14ac:dyDescent="0.25">
      <c r="A68" s="5" t="s">
        <v>21</v>
      </c>
      <c r="B68" s="5" t="s">
        <v>80</v>
      </c>
      <c r="C68" s="5" t="s">
        <v>1297</v>
      </c>
      <c r="D68" s="5" t="s">
        <v>5029</v>
      </c>
      <c r="E68" s="5" t="s">
        <v>6273</v>
      </c>
      <c r="F68" s="5" t="s">
        <v>7517</v>
      </c>
      <c r="G68" s="5" t="s">
        <v>8761</v>
      </c>
      <c r="H68" s="5" t="s">
        <v>10005</v>
      </c>
      <c r="I68" s="5" t="s">
        <v>2541</v>
      </c>
      <c r="J68" s="5" t="s">
        <v>22</v>
      </c>
      <c r="K68" s="5" t="s">
        <v>12495</v>
      </c>
      <c r="L68" s="5" t="s">
        <v>3785</v>
      </c>
      <c r="M68" s="5" t="s">
        <v>11250</v>
      </c>
    </row>
    <row r="69" spans="1:13" x14ac:dyDescent="0.25">
      <c r="A69" s="5" t="s">
        <v>21</v>
      </c>
      <c r="B69" s="5" t="s">
        <v>81</v>
      </c>
      <c r="C69" s="5" t="s">
        <v>1298</v>
      </c>
      <c r="D69" s="5" t="s">
        <v>5030</v>
      </c>
      <c r="E69" s="5" t="s">
        <v>6274</v>
      </c>
      <c r="F69" s="5" t="s">
        <v>7518</v>
      </c>
      <c r="G69" s="5" t="s">
        <v>8762</v>
      </c>
      <c r="H69" s="5" t="s">
        <v>10006</v>
      </c>
      <c r="I69" s="5" t="s">
        <v>2542</v>
      </c>
      <c r="J69" s="5" t="s">
        <v>22</v>
      </c>
      <c r="K69" s="5" t="s">
        <v>12496</v>
      </c>
      <c r="L69" s="5" t="s">
        <v>3786</v>
      </c>
      <c r="M69" s="5" t="s">
        <v>11251</v>
      </c>
    </row>
    <row r="70" spans="1:13" x14ac:dyDescent="0.25">
      <c r="A70" s="5" t="s">
        <v>21</v>
      </c>
      <c r="B70" s="5" t="s">
        <v>82</v>
      </c>
      <c r="C70" s="5" t="s">
        <v>1299</v>
      </c>
      <c r="D70" s="5" t="s">
        <v>5031</v>
      </c>
      <c r="E70" s="5" t="s">
        <v>6275</v>
      </c>
      <c r="F70" s="5" t="s">
        <v>7519</v>
      </c>
      <c r="G70" s="5" t="s">
        <v>8763</v>
      </c>
      <c r="H70" s="5" t="s">
        <v>10007</v>
      </c>
      <c r="I70" s="5" t="s">
        <v>2543</v>
      </c>
      <c r="J70" s="5" t="s">
        <v>22</v>
      </c>
      <c r="K70" s="5" t="s">
        <v>12497</v>
      </c>
      <c r="L70" s="5" t="s">
        <v>3787</v>
      </c>
      <c r="M70" s="5" t="s">
        <v>11252</v>
      </c>
    </row>
    <row r="71" spans="1:13" x14ac:dyDescent="0.25">
      <c r="A71" s="5" t="s">
        <v>21</v>
      </c>
      <c r="B71" s="5" t="s">
        <v>83</v>
      </c>
      <c r="C71" s="5" t="s">
        <v>1300</v>
      </c>
      <c r="D71" s="5" t="s">
        <v>5032</v>
      </c>
      <c r="E71" s="5" t="s">
        <v>6276</v>
      </c>
      <c r="F71" s="5" t="s">
        <v>7520</v>
      </c>
      <c r="G71" s="5" t="s">
        <v>8764</v>
      </c>
      <c r="H71" s="5" t="s">
        <v>10008</v>
      </c>
      <c r="I71" s="5" t="s">
        <v>2544</v>
      </c>
      <c r="J71" s="5" t="s">
        <v>22</v>
      </c>
      <c r="K71" s="5" t="s">
        <v>12498</v>
      </c>
      <c r="L71" s="5" t="s">
        <v>3788</v>
      </c>
      <c r="M71" s="5" t="s">
        <v>11253</v>
      </c>
    </row>
    <row r="72" spans="1:13" x14ac:dyDescent="0.25">
      <c r="A72" s="5" t="s">
        <v>21</v>
      </c>
      <c r="B72" s="5" t="s">
        <v>84</v>
      </c>
      <c r="C72" s="5" t="s">
        <v>1301</v>
      </c>
      <c r="D72" s="5" t="s">
        <v>5033</v>
      </c>
      <c r="E72" s="5" t="s">
        <v>6277</v>
      </c>
      <c r="F72" s="5" t="s">
        <v>7521</v>
      </c>
      <c r="G72" s="5" t="s">
        <v>8765</v>
      </c>
      <c r="H72" s="5" t="s">
        <v>10009</v>
      </c>
      <c r="I72" s="5" t="s">
        <v>2545</v>
      </c>
      <c r="J72" s="5" t="s">
        <v>22</v>
      </c>
      <c r="K72" s="5" t="s">
        <v>12499</v>
      </c>
      <c r="L72" s="5" t="s">
        <v>3789</v>
      </c>
      <c r="M72" s="5" t="s">
        <v>11254</v>
      </c>
    </row>
    <row r="73" spans="1:13" x14ac:dyDescent="0.25">
      <c r="A73" s="5" t="s">
        <v>21</v>
      </c>
      <c r="B73" s="5" t="s">
        <v>85</v>
      </c>
      <c r="C73" s="5" t="s">
        <v>1302</v>
      </c>
      <c r="D73" s="5" t="s">
        <v>5034</v>
      </c>
      <c r="E73" s="5" t="s">
        <v>6278</v>
      </c>
      <c r="F73" s="5" t="s">
        <v>7522</v>
      </c>
      <c r="G73" s="5" t="s">
        <v>8766</v>
      </c>
      <c r="H73" s="5" t="s">
        <v>10010</v>
      </c>
      <c r="I73" s="5" t="s">
        <v>2546</v>
      </c>
      <c r="J73" s="5" t="s">
        <v>22</v>
      </c>
      <c r="K73" s="5" t="s">
        <v>12500</v>
      </c>
      <c r="L73" s="5" t="s">
        <v>3790</v>
      </c>
      <c r="M73" s="5" t="s">
        <v>11255</v>
      </c>
    </row>
    <row r="74" spans="1:13" x14ac:dyDescent="0.25">
      <c r="A74" s="5" t="s">
        <v>21</v>
      </c>
      <c r="B74" s="5" t="s">
        <v>86</v>
      </c>
      <c r="C74" s="5" t="s">
        <v>1303</v>
      </c>
      <c r="D74" s="5" t="s">
        <v>5035</v>
      </c>
      <c r="E74" s="5" t="s">
        <v>6279</v>
      </c>
      <c r="F74" s="5" t="s">
        <v>7523</v>
      </c>
      <c r="G74" s="5" t="s">
        <v>8767</v>
      </c>
      <c r="H74" s="5" t="s">
        <v>10011</v>
      </c>
      <c r="I74" s="5" t="s">
        <v>2547</v>
      </c>
      <c r="J74" s="5" t="s">
        <v>22</v>
      </c>
      <c r="K74" s="5" t="s">
        <v>12501</v>
      </c>
      <c r="L74" s="5" t="s">
        <v>3791</v>
      </c>
      <c r="M74" s="5" t="s">
        <v>11256</v>
      </c>
    </row>
    <row r="75" spans="1:13" x14ac:dyDescent="0.25">
      <c r="A75" s="5" t="s">
        <v>21</v>
      </c>
      <c r="B75" s="5" t="s">
        <v>87</v>
      </c>
      <c r="C75" s="5" t="s">
        <v>1304</v>
      </c>
      <c r="D75" s="5" t="s">
        <v>5036</v>
      </c>
      <c r="E75" s="5" t="s">
        <v>6280</v>
      </c>
      <c r="F75" s="5" t="s">
        <v>7524</v>
      </c>
      <c r="G75" s="5" t="s">
        <v>8768</v>
      </c>
      <c r="H75" s="5" t="s">
        <v>10012</v>
      </c>
      <c r="I75" s="5" t="s">
        <v>2548</v>
      </c>
      <c r="J75" s="5" t="s">
        <v>22</v>
      </c>
      <c r="K75" s="5" t="s">
        <v>12502</v>
      </c>
      <c r="L75" s="5" t="s">
        <v>3792</v>
      </c>
      <c r="M75" s="5" t="s">
        <v>11257</v>
      </c>
    </row>
    <row r="76" spans="1:13" x14ac:dyDescent="0.25">
      <c r="A76" s="5" t="s">
        <v>21</v>
      </c>
      <c r="B76" s="5" t="s">
        <v>88</v>
      </c>
      <c r="C76" s="5" t="s">
        <v>1305</v>
      </c>
      <c r="D76" s="5" t="s">
        <v>5037</v>
      </c>
      <c r="E76" s="5" t="s">
        <v>6281</v>
      </c>
      <c r="F76" s="5" t="s">
        <v>7525</v>
      </c>
      <c r="G76" s="5" t="s">
        <v>8769</v>
      </c>
      <c r="H76" s="5" t="s">
        <v>10013</v>
      </c>
      <c r="I76" s="5" t="s">
        <v>2549</v>
      </c>
      <c r="J76" s="5" t="s">
        <v>22</v>
      </c>
      <c r="K76" s="5" t="s">
        <v>12503</v>
      </c>
      <c r="L76" s="5" t="s">
        <v>3793</v>
      </c>
      <c r="M76" s="5" t="s">
        <v>11258</v>
      </c>
    </row>
    <row r="77" spans="1:13" x14ac:dyDescent="0.25">
      <c r="A77" s="5" t="s">
        <v>21</v>
      </c>
      <c r="B77" s="5" t="s">
        <v>89</v>
      </c>
      <c r="C77" s="5" t="s">
        <v>1306</v>
      </c>
      <c r="D77" s="5" t="s">
        <v>5038</v>
      </c>
      <c r="E77" s="5" t="s">
        <v>6282</v>
      </c>
      <c r="F77" s="5" t="s">
        <v>7526</v>
      </c>
      <c r="G77" s="5" t="s">
        <v>8770</v>
      </c>
      <c r="H77" s="5" t="s">
        <v>10014</v>
      </c>
      <c r="I77" s="5" t="s">
        <v>2550</v>
      </c>
      <c r="J77" s="5" t="s">
        <v>22</v>
      </c>
      <c r="K77" s="5" t="s">
        <v>12504</v>
      </c>
      <c r="L77" s="5" t="s">
        <v>3794</v>
      </c>
      <c r="M77" s="5" t="s">
        <v>11259</v>
      </c>
    </row>
    <row r="78" spans="1:13" x14ac:dyDescent="0.25">
      <c r="A78" s="5" t="s">
        <v>21</v>
      </c>
      <c r="B78" s="5" t="s">
        <v>90</v>
      </c>
      <c r="C78" s="5" t="s">
        <v>1307</v>
      </c>
      <c r="D78" s="5" t="s">
        <v>5039</v>
      </c>
      <c r="E78" s="5" t="s">
        <v>6283</v>
      </c>
      <c r="F78" s="5" t="s">
        <v>7527</v>
      </c>
      <c r="G78" s="5" t="s">
        <v>8771</v>
      </c>
      <c r="H78" s="5" t="s">
        <v>10015</v>
      </c>
      <c r="I78" s="5" t="s">
        <v>2551</v>
      </c>
      <c r="J78" s="5" t="s">
        <v>22</v>
      </c>
      <c r="K78" s="5" t="s">
        <v>12505</v>
      </c>
      <c r="L78" s="5" t="s">
        <v>3795</v>
      </c>
      <c r="M78" s="5" t="s">
        <v>11260</v>
      </c>
    </row>
    <row r="79" spans="1:13" x14ac:dyDescent="0.25">
      <c r="A79" s="5" t="s">
        <v>21</v>
      </c>
      <c r="B79" s="5" t="s">
        <v>91</v>
      </c>
      <c r="C79" s="5" t="s">
        <v>1308</v>
      </c>
      <c r="D79" s="5" t="s">
        <v>5040</v>
      </c>
      <c r="E79" s="5" t="s">
        <v>6284</v>
      </c>
      <c r="F79" s="5" t="s">
        <v>7528</v>
      </c>
      <c r="G79" s="5" t="s">
        <v>8772</v>
      </c>
      <c r="H79" s="5" t="s">
        <v>10016</v>
      </c>
      <c r="I79" s="5" t="s">
        <v>2552</v>
      </c>
      <c r="J79" s="5" t="s">
        <v>22</v>
      </c>
      <c r="K79" s="5" t="s">
        <v>12506</v>
      </c>
      <c r="L79" s="5" t="s">
        <v>3796</v>
      </c>
      <c r="M79" s="5" t="s">
        <v>11261</v>
      </c>
    </row>
    <row r="80" spans="1:13" x14ac:dyDescent="0.25">
      <c r="A80" s="5" t="s">
        <v>21</v>
      </c>
      <c r="B80" s="5" t="s">
        <v>92</v>
      </c>
      <c r="C80" s="5" t="s">
        <v>1309</v>
      </c>
      <c r="D80" s="5" t="s">
        <v>5041</v>
      </c>
      <c r="E80" s="5" t="s">
        <v>6285</v>
      </c>
      <c r="F80" s="5" t="s">
        <v>7529</v>
      </c>
      <c r="G80" s="5" t="s">
        <v>8773</v>
      </c>
      <c r="H80" s="5" t="s">
        <v>10017</v>
      </c>
      <c r="I80" s="5" t="s">
        <v>2553</v>
      </c>
      <c r="J80" s="5" t="s">
        <v>22</v>
      </c>
      <c r="K80" s="5" t="s">
        <v>12507</v>
      </c>
      <c r="L80" s="5" t="s">
        <v>3797</v>
      </c>
      <c r="M80" s="5" t="s">
        <v>11262</v>
      </c>
    </row>
    <row r="81" spans="1:13" x14ac:dyDescent="0.25">
      <c r="A81" s="5" t="s">
        <v>21</v>
      </c>
      <c r="B81" s="5" t="s">
        <v>93</v>
      </c>
      <c r="C81" s="5" t="s">
        <v>1310</v>
      </c>
      <c r="D81" s="5" t="s">
        <v>5042</v>
      </c>
      <c r="E81" s="5" t="s">
        <v>6286</v>
      </c>
      <c r="F81" s="5" t="s">
        <v>7530</v>
      </c>
      <c r="G81" s="5" t="s">
        <v>8774</v>
      </c>
      <c r="H81" s="5" t="s">
        <v>10018</v>
      </c>
      <c r="I81" s="5" t="s">
        <v>2554</v>
      </c>
      <c r="J81" s="5" t="s">
        <v>22</v>
      </c>
      <c r="K81" s="5" t="s">
        <v>12508</v>
      </c>
      <c r="L81" s="5" t="s">
        <v>3798</v>
      </c>
      <c r="M81" s="5" t="s">
        <v>11263</v>
      </c>
    </row>
    <row r="82" spans="1:13" x14ac:dyDescent="0.25">
      <c r="A82" s="5" t="s">
        <v>21</v>
      </c>
      <c r="B82" s="5" t="s">
        <v>13685</v>
      </c>
      <c r="C82" s="5" t="s">
        <v>1311</v>
      </c>
      <c r="D82" s="5" t="s">
        <v>5043</v>
      </c>
      <c r="E82" s="5" t="s">
        <v>6287</v>
      </c>
      <c r="F82" s="5" t="s">
        <v>7531</v>
      </c>
      <c r="G82" s="5" t="s">
        <v>8775</v>
      </c>
      <c r="H82" s="5" t="s">
        <v>10019</v>
      </c>
      <c r="I82" s="5" t="s">
        <v>2555</v>
      </c>
      <c r="J82" s="5" t="s">
        <v>22</v>
      </c>
      <c r="K82" s="5" t="s">
        <v>12509</v>
      </c>
      <c r="L82" s="5" t="s">
        <v>3799</v>
      </c>
      <c r="M82" s="5" t="s">
        <v>11264</v>
      </c>
    </row>
    <row r="83" spans="1:13" x14ac:dyDescent="0.25">
      <c r="A83" s="5" t="s">
        <v>21</v>
      </c>
      <c r="B83" s="5" t="s">
        <v>13686</v>
      </c>
      <c r="C83" s="5" t="s">
        <v>1312</v>
      </c>
      <c r="D83" s="5" t="s">
        <v>5044</v>
      </c>
      <c r="E83" s="5" t="s">
        <v>6288</v>
      </c>
      <c r="F83" s="5" t="s">
        <v>7532</v>
      </c>
      <c r="G83" s="5" t="s">
        <v>8776</v>
      </c>
      <c r="H83" s="5" t="s">
        <v>10020</v>
      </c>
      <c r="I83" s="5" t="s">
        <v>2556</v>
      </c>
      <c r="J83" s="5" t="s">
        <v>22</v>
      </c>
      <c r="K83" s="5" t="s">
        <v>12510</v>
      </c>
      <c r="L83" s="5" t="s">
        <v>3800</v>
      </c>
      <c r="M83" s="5" t="s">
        <v>11265</v>
      </c>
    </row>
    <row r="84" spans="1:13" x14ac:dyDescent="0.25">
      <c r="A84" s="5" t="s">
        <v>21</v>
      </c>
      <c r="B84" s="5" t="s">
        <v>94</v>
      </c>
      <c r="C84" s="5" t="s">
        <v>1313</v>
      </c>
      <c r="D84" s="5" t="s">
        <v>5045</v>
      </c>
      <c r="E84" s="5" t="s">
        <v>6289</v>
      </c>
      <c r="F84" s="5" t="s">
        <v>7533</v>
      </c>
      <c r="G84" s="5" t="s">
        <v>8777</v>
      </c>
      <c r="H84" s="5" t="s">
        <v>10021</v>
      </c>
      <c r="I84" s="5" t="s">
        <v>2557</v>
      </c>
      <c r="J84" s="5" t="s">
        <v>22</v>
      </c>
      <c r="K84" s="5" t="s">
        <v>12511</v>
      </c>
      <c r="L84" s="5" t="s">
        <v>3801</v>
      </c>
      <c r="M84" s="5" t="s">
        <v>11266</v>
      </c>
    </row>
    <row r="85" spans="1:13" x14ac:dyDescent="0.25">
      <c r="A85" s="5" t="s">
        <v>21</v>
      </c>
      <c r="B85" s="5" t="s">
        <v>95</v>
      </c>
      <c r="C85" s="5" t="s">
        <v>1314</v>
      </c>
      <c r="D85" s="5" t="s">
        <v>5046</v>
      </c>
      <c r="E85" s="5" t="s">
        <v>6290</v>
      </c>
      <c r="F85" s="5" t="s">
        <v>7534</v>
      </c>
      <c r="G85" s="5" t="s">
        <v>8778</v>
      </c>
      <c r="H85" s="5" t="s">
        <v>10022</v>
      </c>
      <c r="I85" s="5" t="s">
        <v>2558</v>
      </c>
      <c r="J85" s="5" t="s">
        <v>22</v>
      </c>
      <c r="K85" s="5" t="s">
        <v>12512</v>
      </c>
      <c r="L85" s="5" t="s">
        <v>3802</v>
      </c>
      <c r="M85" s="5" t="s">
        <v>11267</v>
      </c>
    </row>
    <row r="86" spans="1:13" x14ac:dyDescent="0.25">
      <c r="A86" s="5" t="s">
        <v>21</v>
      </c>
      <c r="B86" s="5" t="s">
        <v>96</v>
      </c>
      <c r="C86" s="5" t="s">
        <v>1315</v>
      </c>
      <c r="D86" s="5" t="s">
        <v>5047</v>
      </c>
      <c r="E86" s="5" t="s">
        <v>6291</v>
      </c>
      <c r="F86" s="5" t="s">
        <v>7535</v>
      </c>
      <c r="G86" s="5" t="s">
        <v>8779</v>
      </c>
      <c r="H86" s="5" t="s">
        <v>10023</v>
      </c>
      <c r="I86" s="5" t="s">
        <v>2559</v>
      </c>
      <c r="J86" s="5" t="s">
        <v>22</v>
      </c>
      <c r="K86" s="5" t="s">
        <v>12513</v>
      </c>
      <c r="L86" s="5" t="s">
        <v>3803</v>
      </c>
      <c r="M86" s="5" t="s">
        <v>11268</v>
      </c>
    </row>
    <row r="87" spans="1:13" x14ac:dyDescent="0.25">
      <c r="A87" s="5" t="s">
        <v>21</v>
      </c>
      <c r="B87" s="5" t="s">
        <v>97</v>
      </c>
      <c r="C87" s="5" t="s">
        <v>1316</v>
      </c>
      <c r="D87" s="5" t="s">
        <v>5048</v>
      </c>
      <c r="E87" s="5" t="s">
        <v>6292</v>
      </c>
      <c r="F87" s="5" t="s">
        <v>7536</v>
      </c>
      <c r="G87" s="5" t="s">
        <v>8780</v>
      </c>
      <c r="H87" s="5" t="s">
        <v>10024</v>
      </c>
      <c r="I87" s="5" t="s">
        <v>2560</v>
      </c>
      <c r="J87" s="5" t="s">
        <v>22</v>
      </c>
      <c r="K87" s="5" t="s">
        <v>12514</v>
      </c>
      <c r="L87" s="5" t="s">
        <v>3804</v>
      </c>
      <c r="M87" s="5" t="s">
        <v>11269</v>
      </c>
    </row>
    <row r="88" spans="1:13" x14ac:dyDescent="0.25">
      <c r="A88" s="5" t="s">
        <v>21</v>
      </c>
      <c r="B88" s="5" t="s">
        <v>98</v>
      </c>
      <c r="C88" s="5" t="s">
        <v>1317</v>
      </c>
      <c r="D88" s="5" t="s">
        <v>5049</v>
      </c>
      <c r="E88" s="5" t="s">
        <v>6293</v>
      </c>
      <c r="F88" s="5" t="s">
        <v>7537</v>
      </c>
      <c r="G88" s="5" t="s">
        <v>8781</v>
      </c>
      <c r="H88" s="5" t="s">
        <v>10025</v>
      </c>
      <c r="I88" s="5" t="s">
        <v>2561</v>
      </c>
      <c r="J88" s="5" t="s">
        <v>22</v>
      </c>
      <c r="K88" s="5" t="s">
        <v>12515</v>
      </c>
      <c r="L88" s="5" t="s">
        <v>3805</v>
      </c>
      <c r="M88" s="5" t="s">
        <v>11270</v>
      </c>
    </row>
    <row r="89" spans="1:13" x14ac:dyDescent="0.25">
      <c r="A89" s="5" t="s">
        <v>21</v>
      </c>
      <c r="B89" s="5" t="s">
        <v>99</v>
      </c>
      <c r="C89" s="5" t="s">
        <v>1318</v>
      </c>
      <c r="D89" s="5" t="s">
        <v>5050</v>
      </c>
      <c r="E89" s="5" t="s">
        <v>6294</v>
      </c>
      <c r="F89" s="5" t="s">
        <v>7538</v>
      </c>
      <c r="G89" s="5" t="s">
        <v>8782</v>
      </c>
      <c r="H89" s="5" t="s">
        <v>10026</v>
      </c>
      <c r="I89" s="5" t="s">
        <v>2562</v>
      </c>
      <c r="J89" s="5" t="s">
        <v>22</v>
      </c>
      <c r="K89" s="5" t="s">
        <v>12516</v>
      </c>
      <c r="L89" s="5" t="s">
        <v>3806</v>
      </c>
      <c r="M89" s="5" t="s">
        <v>11271</v>
      </c>
    </row>
    <row r="90" spans="1:13" x14ac:dyDescent="0.25">
      <c r="A90" s="5" t="s">
        <v>21</v>
      </c>
      <c r="B90" s="5" t="s">
        <v>100</v>
      </c>
      <c r="C90" s="5" t="s">
        <v>1319</v>
      </c>
      <c r="D90" s="5" t="s">
        <v>5051</v>
      </c>
      <c r="E90" s="5" t="s">
        <v>6295</v>
      </c>
      <c r="F90" s="5" t="s">
        <v>7539</v>
      </c>
      <c r="G90" s="5" t="s">
        <v>8783</v>
      </c>
      <c r="H90" s="5" t="s">
        <v>10027</v>
      </c>
      <c r="I90" s="5" t="s">
        <v>2563</v>
      </c>
      <c r="J90" s="5" t="s">
        <v>22</v>
      </c>
      <c r="K90" s="5" t="s">
        <v>12517</v>
      </c>
      <c r="L90" s="5" t="s">
        <v>3807</v>
      </c>
      <c r="M90" s="5" t="s">
        <v>11272</v>
      </c>
    </row>
    <row r="91" spans="1:13" x14ac:dyDescent="0.25">
      <c r="A91" s="5" t="s">
        <v>21</v>
      </c>
      <c r="B91" s="5" t="s">
        <v>101</v>
      </c>
      <c r="C91" s="5" t="s">
        <v>1320</v>
      </c>
      <c r="D91" s="5" t="s">
        <v>5052</v>
      </c>
      <c r="E91" s="5" t="s">
        <v>6296</v>
      </c>
      <c r="F91" s="5" t="s">
        <v>7540</v>
      </c>
      <c r="G91" s="5" t="s">
        <v>8784</v>
      </c>
      <c r="H91" s="5" t="s">
        <v>10028</v>
      </c>
      <c r="I91" s="5" t="s">
        <v>2564</v>
      </c>
      <c r="J91" s="5" t="s">
        <v>22</v>
      </c>
      <c r="K91" s="5" t="s">
        <v>12518</v>
      </c>
      <c r="L91" s="5" t="s">
        <v>3808</v>
      </c>
      <c r="M91" s="5" t="s">
        <v>11273</v>
      </c>
    </row>
    <row r="92" spans="1:13" x14ac:dyDescent="0.25">
      <c r="A92" s="5" t="s">
        <v>21</v>
      </c>
      <c r="B92" s="5" t="s">
        <v>102</v>
      </c>
      <c r="C92" s="5" t="s">
        <v>1321</v>
      </c>
      <c r="D92" s="5" t="s">
        <v>5053</v>
      </c>
      <c r="E92" s="5" t="s">
        <v>6297</v>
      </c>
      <c r="F92" s="5" t="s">
        <v>7541</v>
      </c>
      <c r="G92" s="5" t="s">
        <v>8785</v>
      </c>
      <c r="H92" s="5" t="s">
        <v>10029</v>
      </c>
      <c r="I92" s="5" t="s">
        <v>2565</v>
      </c>
      <c r="J92" s="5" t="s">
        <v>22</v>
      </c>
      <c r="K92" s="5" t="s">
        <v>12519</v>
      </c>
      <c r="L92" s="5" t="s">
        <v>3809</v>
      </c>
      <c r="M92" s="5" t="s">
        <v>11274</v>
      </c>
    </row>
    <row r="93" spans="1:13" x14ac:dyDescent="0.25">
      <c r="A93" s="5" t="s">
        <v>21</v>
      </c>
      <c r="B93" s="5" t="s">
        <v>103</v>
      </c>
      <c r="C93" s="5" t="s">
        <v>1322</v>
      </c>
      <c r="D93" s="5" t="s">
        <v>5054</v>
      </c>
      <c r="E93" s="5" t="s">
        <v>6298</v>
      </c>
      <c r="F93" s="5" t="s">
        <v>7542</v>
      </c>
      <c r="G93" s="5" t="s">
        <v>8786</v>
      </c>
      <c r="H93" s="5" t="s">
        <v>10030</v>
      </c>
      <c r="I93" s="5" t="s">
        <v>2566</v>
      </c>
      <c r="J93" s="5" t="s">
        <v>22</v>
      </c>
      <c r="K93" s="5" t="s">
        <v>12520</v>
      </c>
      <c r="L93" s="5" t="s">
        <v>3810</v>
      </c>
      <c r="M93" s="5" t="s">
        <v>11275</v>
      </c>
    </row>
    <row r="94" spans="1:13" x14ac:dyDescent="0.25">
      <c r="A94" s="5" t="s">
        <v>21</v>
      </c>
      <c r="B94" s="5" t="s">
        <v>104</v>
      </c>
      <c r="C94" s="5" t="s">
        <v>1323</v>
      </c>
      <c r="D94" s="5" t="s">
        <v>5055</v>
      </c>
      <c r="E94" s="5" t="s">
        <v>6299</v>
      </c>
      <c r="F94" s="5" t="s">
        <v>7543</v>
      </c>
      <c r="G94" s="5" t="s">
        <v>8787</v>
      </c>
      <c r="H94" s="5" t="s">
        <v>10031</v>
      </c>
      <c r="I94" s="5" t="s">
        <v>2567</v>
      </c>
      <c r="J94" s="5" t="s">
        <v>22</v>
      </c>
      <c r="K94" s="5" t="s">
        <v>12521</v>
      </c>
      <c r="L94" s="5" t="s">
        <v>3811</v>
      </c>
      <c r="M94" s="5" t="s">
        <v>11276</v>
      </c>
    </row>
    <row r="95" spans="1:13" x14ac:dyDescent="0.25">
      <c r="A95" s="5" t="s">
        <v>21</v>
      </c>
      <c r="B95" s="5" t="s">
        <v>105</v>
      </c>
      <c r="C95" s="5" t="s">
        <v>1324</v>
      </c>
      <c r="D95" s="5" t="s">
        <v>5056</v>
      </c>
      <c r="E95" s="5" t="s">
        <v>6300</v>
      </c>
      <c r="F95" s="5" t="s">
        <v>7544</v>
      </c>
      <c r="G95" s="5" t="s">
        <v>8788</v>
      </c>
      <c r="H95" s="5" t="s">
        <v>10032</v>
      </c>
      <c r="I95" s="5" t="s">
        <v>2568</v>
      </c>
      <c r="J95" s="5" t="s">
        <v>22</v>
      </c>
      <c r="K95" s="5" t="s">
        <v>12522</v>
      </c>
      <c r="L95" s="5" t="s">
        <v>3812</v>
      </c>
      <c r="M95" s="5" t="s">
        <v>11277</v>
      </c>
    </row>
    <row r="96" spans="1:13" x14ac:dyDescent="0.25">
      <c r="A96" s="5" t="s">
        <v>21</v>
      </c>
      <c r="B96" s="5" t="s">
        <v>106</v>
      </c>
      <c r="C96" s="5" t="s">
        <v>1325</v>
      </c>
      <c r="D96" s="5" t="s">
        <v>5057</v>
      </c>
      <c r="E96" s="5" t="s">
        <v>6301</v>
      </c>
      <c r="F96" s="5" t="s">
        <v>7545</v>
      </c>
      <c r="G96" s="5" t="s">
        <v>8789</v>
      </c>
      <c r="H96" s="5" t="s">
        <v>10033</v>
      </c>
      <c r="I96" s="5" t="s">
        <v>2569</v>
      </c>
      <c r="J96" s="5" t="s">
        <v>22</v>
      </c>
      <c r="K96" s="5" t="s">
        <v>12523</v>
      </c>
      <c r="L96" s="5" t="s">
        <v>3813</v>
      </c>
      <c r="M96" s="5" t="s">
        <v>11278</v>
      </c>
    </row>
    <row r="97" spans="1:13" x14ac:dyDescent="0.25">
      <c r="A97" s="5" t="s">
        <v>21</v>
      </c>
      <c r="B97" s="5" t="s">
        <v>107</v>
      </c>
      <c r="C97" s="5" t="s">
        <v>1326</v>
      </c>
      <c r="D97" s="5" t="s">
        <v>5058</v>
      </c>
      <c r="E97" s="5" t="s">
        <v>6302</v>
      </c>
      <c r="F97" s="5" t="s">
        <v>7546</v>
      </c>
      <c r="G97" s="5" t="s">
        <v>8790</v>
      </c>
      <c r="H97" s="5" t="s">
        <v>10034</v>
      </c>
      <c r="I97" s="5" t="s">
        <v>2570</v>
      </c>
      <c r="J97" s="5" t="s">
        <v>22</v>
      </c>
      <c r="K97" s="5" t="s">
        <v>12524</v>
      </c>
      <c r="L97" s="5" t="s">
        <v>3814</v>
      </c>
      <c r="M97" s="5" t="s">
        <v>11279</v>
      </c>
    </row>
    <row r="98" spans="1:13" x14ac:dyDescent="0.25">
      <c r="A98" s="5" t="s">
        <v>21</v>
      </c>
      <c r="B98" s="5" t="s">
        <v>108</v>
      </c>
      <c r="C98" s="5" t="s">
        <v>1327</v>
      </c>
      <c r="D98" s="5" t="s">
        <v>5059</v>
      </c>
      <c r="E98" s="5" t="s">
        <v>6303</v>
      </c>
      <c r="F98" s="5" t="s">
        <v>7547</v>
      </c>
      <c r="G98" s="5" t="s">
        <v>8791</v>
      </c>
      <c r="H98" s="5" t="s">
        <v>10035</v>
      </c>
      <c r="I98" s="5" t="s">
        <v>2571</v>
      </c>
      <c r="J98" s="5" t="s">
        <v>22</v>
      </c>
      <c r="K98" s="5" t="s">
        <v>12525</v>
      </c>
      <c r="L98" s="5" t="s">
        <v>3815</v>
      </c>
      <c r="M98" s="5" t="s">
        <v>11280</v>
      </c>
    </row>
    <row r="99" spans="1:13" x14ac:dyDescent="0.25">
      <c r="A99" s="5" t="s">
        <v>21</v>
      </c>
      <c r="B99" s="5" t="s">
        <v>109</v>
      </c>
      <c r="C99" s="5" t="s">
        <v>1328</v>
      </c>
      <c r="D99" s="5" t="s">
        <v>5060</v>
      </c>
      <c r="E99" s="5" t="s">
        <v>6304</v>
      </c>
      <c r="F99" s="5" t="s">
        <v>7548</v>
      </c>
      <c r="G99" s="5" t="s">
        <v>8792</v>
      </c>
      <c r="H99" s="5" t="s">
        <v>10036</v>
      </c>
      <c r="I99" s="5" t="s">
        <v>2572</v>
      </c>
      <c r="J99" s="5" t="s">
        <v>22</v>
      </c>
      <c r="K99" s="5" t="s">
        <v>12526</v>
      </c>
      <c r="L99" s="5" t="s">
        <v>3816</v>
      </c>
      <c r="M99" s="5" t="s">
        <v>11281</v>
      </c>
    </row>
    <row r="100" spans="1:13" x14ac:dyDescent="0.25">
      <c r="A100" s="5" t="s">
        <v>21</v>
      </c>
      <c r="B100" s="5" t="s">
        <v>110</v>
      </c>
      <c r="C100" s="5" t="s">
        <v>1329</v>
      </c>
      <c r="D100" s="5" t="s">
        <v>5061</v>
      </c>
      <c r="E100" s="5" t="s">
        <v>6305</v>
      </c>
      <c r="F100" s="5" t="s">
        <v>7549</v>
      </c>
      <c r="G100" s="5" t="s">
        <v>8793</v>
      </c>
      <c r="H100" s="5" t="s">
        <v>10037</v>
      </c>
      <c r="I100" s="5" t="s">
        <v>2573</v>
      </c>
      <c r="J100" s="5" t="s">
        <v>22</v>
      </c>
      <c r="K100" s="5" t="s">
        <v>12527</v>
      </c>
      <c r="L100" s="5" t="s">
        <v>3817</v>
      </c>
      <c r="M100" s="5" t="s">
        <v>11282</v>
      </c>
    </row>
    <row r="101" spans="1:13" x14ac:dyDescent="0.25">
      <c r="A101" s="5" t="s">
        <v>21</v>
      </c>
      <c r="B101" s="5" t="s">
        <v>111</v>
      </c>
      <c r="C101" s="5" t="s">
        <v>1330</v>
      </c>
      <c r="D101" s="5" t="s">
        <v>5062</v>
      </c>
      <c r="E101" s="5" t="s">
        <v>6306</v>
      </c>
      <c r="F101" s="5" t="s">
        <v>7550</v>
      </c>
      <c r="G101" s="5" t="s">
        <v>8794</v>
      </c>
      <c r="H101" s="5" t="s">
        <v>10038</v>
      </c>
      <c r="I101" s="5" t="s">
        <v>2574</v>
      </c>
      <c r="J101" s="5" t="s">
        <v>22</v>
      </c>
      <c r="K101" s="5" t="s">
        <v>12528</v>
      </c>
      <c r="L101" s="5" t="s">
        <v>3818</v>
      </c>
      <c r="M101" s="5" t="s">
        <v>11283</v>
      </c>
    </row>
    <row r="102" spans="1:13" x14ac:dyDescent="0.25">
      <c r="A102" s="5" t="s">
        <v>21</v>
      </c>
      <c r="B102" s="5" t="s">
        <v>112</v>
      </c>
      <c r="C102" s="5" t="s">
        <v>1331</v>
      </c>
      <c r="D102" s="5" t="s">
        <v>5063</v>
      </c>
      <c r="E102" s="5" t="s">
        <v>6307</v>
      </c>
      <c r="F102" s="5" t="s">
        <v>7551</v>
      </c>
      <c r="G102" s="5" t="s">
        <v>8795</v>
      </c>
      <c r="H102" s="5" t="s">
        <v>10039</v>
      </c>
      <c r="I102" s="5" t="s">
        <v>2575</v>
      </c>
      <c r="J102" s="5" t="s">
        <v>22</v>
      </c>
      <c r="K102" s="5" t="s">
        <v>12529</v>
      </c>
      <c r="L102" s="5" t="s">
        <v>3819</v>
      </c>
      <c r="M102" s="5" t="s">
        <v>11284</v>
      </c>
    </row>
    <row r="103" spans="1:13" x14ac:dyDescent="0.25">
      <c r="A103" s="5" t="s">
        <v>21</v>
      </c>
      <c r="B103" s="5" t="s">
        <v>113</v>
      </c>
      <c r="C103" s="5" t="s">
        <v>1332</v>
      </c>
      <c r="D103" s="5" t="s">
        <v>5064</v>
      </c>
      <c r="E103" s="5" t="s">
        <v>6308</v>
      </c>
      <c r="F103" s="5" t="s">
        <v>7552</v>
      </c>
      <c r="G103" s="5" t="s">
        <v>8796</v>
      </c>
      <c r="H103" s="5" t="s">
        <v>10040</v>
      </c>
      <c r="I103" s="5" t="s">
        <v>2576</v>
      </c>
      <c r="J103" s="5" t="s">
        <v>22</v>
      </c>
      <c r="K103" s="5" t="s">
        <v>12530</v>
      </c>
      <c r="L103" s="5" t="s">
        <v>3820</v>
      </c>
      <c r="M103" s="5" t="s">
        <v>11285</v>
      </c>
    </row>
    <row r="104" spans="1:13" x14ac:dyDescent="0.25">
      <c r="A104" s="5" t="s">
        <v>21</v>
      </c>
      <c r="B104" s="5" t="s">
        <v>114</v>
      </c>
      <c r="C104" s="5" t="s">
        <v>1333</v>
      </c>
      <c r="D104" s="5" t="s">
        <v>5065</v>
      </c>
      <c r="E104" s="5" t="s">
        <v>6309</v>
      </c>
      <c r="F104" s="5" t="s">
        <v>7553</v>
      </c>
      <c r="G104" s="5" t="s">
        <v>8797</v>
      </c>
      <c r="H104" s="5" t="s">
        <v>10041</v>
      </c>
      <c r="I104" s="5" t="s">
        <v>2577</v>
      </c>
      <c r="J104" s="5" t="s">
        <v>22</v>
      </c>
      <c r="K104" s="5" t="s">
        <v>12531</v>
      </c>
      <c r="L104" s="5" t="s">
        <v>3821</v>
      </c>
      <c r="M104" s="5" t="s">
        <v>11286</v>
      </c>
    </row>
    <row r="105" spans="1:13" x14ac:dyDescent="0.25">
      <c r="A105" s="5" t="s">
        <v>21</v>
      </c>
      <c r="B105" s="5" t="s">
        <v>115</v>
      </c>
      <c r="C105" s="5" t="s">
        <v>1334</v>
      </c>
      <c r="D105" s="5" t="s">
        <v>5066</v>
      </c>
      <c r="E105" s="5" t="s">
        <v>6310</v>
      </c>
      <c r="F105" s="5" t="s">
        <v>7554</v>
      </c>
      <c r="G105" s="5" t="s">
        <v>8798</v>
      </c>
      <c r="H105" s="5" t="s">
        <v>10042</v>
      </c>
      <c r="I105" s="5" t="s">
        <v>2578</v>
      </c>
      <c r="J105" s="5" t="s">
        <v>22</v>
      </c>
      <c r="K105" s="5" t="s">
        <v>12532</v>
      </c>
      <c r="L105" s="5" t="s">
        <v>3822</v>
      </c>
      <c r="M105" s="5" t="s">
        <v>11287</v>
      </c>
    </row>
    <row r="106" spans="1:13" x14ac:dyDescent="0.25">
      <c r="A106" s="5" t="s">
        <v>21</v>
      </c>
      <c r="B106" s="5" t="s">
        <v>116</v>
      </c>
      <c r="C106" s="5" t="s">
        <v>1335</v>
      </c>
      <c r="D106" s="5" t="s">
        <v>5067</v>
      </c>
      <c r="E106" s="5" t="s">
        <v>6311</v>
      </c>
      <c r="F106" s="5" t="s">
        <v>7555</v>
      </c>
      <c r="G106" s="5" t="s">
        <v>8799</v>
      </c>
      <c r="H106" s="5" t="s">
        <v>10043</v>
      </c>
      <c r="I106" s="5" t="s">
        <v>2579</v>
      </c>
      <c r="J106" s="5" t="s">
        <v>22</v>
      </c>
      <c r="K106" s="5" t="s">
        <v>12533</v>
      </c>
      <c r="L106" s="5" t="s">
        <v>3823</v>
      </c>
      <c r="M106" s="5" t="s">
        <v>11288</v>
      </c>
    </row>
    <row r="107" spans="1:13" x14ac:dyDescent="0.25">
      <c r="A107" s="5" t="s">
        <v>21</v>
      </c>
      <c r="B107" s="5" t="s">
        <v>117</v>
      </c>
      <c r="C107" s="5" t="s">
        <v>1336</v>
      </c>
      <c r="D107" s="5" t="s">
        <v>5068</v>
      </c>
      <c r="E107" s="5" t="s">
        <v>6312</v>
      </c>
      <c r="F107" s="5" t="s">
        <v>7556</v>
      </c>
      <c r="G107" s="5" t="s">
        <v>8800</v>
      </c>
      <c r="H107" s="5" t="s">
        <v>10044</v>
      </c>
      <c r="I107" s="5" t="s">
        <v>2580</v>
      </c>
      <c r="J107" s="5" t="s">
        <v>22</v>
      </c>
      <c r="K107" s="5" t="s">
        <v>12534</v>
      </c>
      <c r="L107" s="5" t="s">
        <v>3824</v>
      </c>
      <c r="M107" s="5" t="s">
        <v>11289</v>
      </c>
    </row>
    <row r="108" spans="1:13" x14ac:dyDescent="0.25">
      <c r="A108" s="5" t="s">
        <v>21</v>
      </c>
      <c r="B108" s="5" t="s">
        <v>118</v>
      </c>
      <c r="C108" s="5" t="s">
        <v>1337</v>
      </c>
      <c r="D108" s="5" t="s">
        <v>5069</v>
      </c>
      <c r="E108" s="5" t="s">
        <v>6313</v>
      </c>
      <c r="F108" s="5" t="s">
        <v>7557</v>
      </c>
      <c r="G108" s="5" t="s">
        <v>8801</v>
      </c>
      <c r="H108" s="5" t="s">
        <v>10045</v>
      </c>
      <c r="I108" s="5" t="s">
        <v>2581</v>
      </c>
      <c r="J108" s="5" t="s">
        <v>22</v>
      </c>
      <c r="K108" s="5" t="s">
        <v>12535</v>
      </c>
      <c r="L108" s="5" t="s">
        <v>3825</v>
      </c>
      <c r="M108" s="5" t="s">
        <v>11290</v>
      </c>
    </row>
    <row r="109" spans="1:13" x14ac:dyDescent="0.25">
      <c r="A109" s="5" t="s">
        <v>21</v>
      </c>
      <c r="B109" s="5" t="s">
        <v>119</v>
      </c>
      <c r="C109" s="5" t="s">
        <v>1338</v>
      </c>
      <c r="D109" s="5" t="s">
        <v>5070</v>
      </c>
      <c r="E109" s="5" t="s">
        <v>6314</v>
      </c>
      <c r="F109" s="5" t="s">
        <v>7558</v>
      </c>
      <c r="G109" s="5" t="s">
        <v>8802</v>
      </c>
      <c r="H109" s="5" t="s">
        <v>10046</v>
      </c>
      <c r="I109" s="5" t="s">
        <v>2582</v>
      </c>
      <c r="J109" s="5" t="s">
        <v>22</v>
      </c>
      <c r="K109" s="5" t="s">
        <v>12536</v>
      </c>
      <c r="L109" s="5" t="s">
        <v>3826</v>
      </c>
      <c r="M109" s="5" t="s">
        <v>11291</v>
      </c>
    </row>
    <row r="110" spans="1:13" x14ac:dyDescent="0.25">
      <c r="A110" s="5" t="s">
        <v>21</v>
      </c>
      <c r="B110" s="5" t="s">
        <v>120</v>
      </c>
      <c r="C110" s="5" t="s">
        <v>1339</v>
      </c>
      <c r="D110" s="5" t="s">
        <v>5071</v>
      </c>
      <c r="E110" s="5" t="s">
        <v>6315</v>
      </c>
      <c r="F110" s="5" t="s">
        <v>7559</v>
      </c>
      <c r="G110" s="5" t="s">
        <v>8803</v>
      </c>
      <c r="H110" s="5" t="s">
        <v>10047</v>
      </c>
      <c r="I110" s="5" t="s">
        <v>2583</v>
      </c>
      <c r="J110" s="5" t="s">
        <v>22</v>
      </c>
      <c r="K110" s="5" t="s">
        <v>12537</v>
      </c>
      <c r="L110" s="5" t="s">
        <v>3827</v>
      </c>
      <c r="M110" s="5" t="s">
        <v>11292</v>
      </c>
    </row>
    <row r="111" spans="1:13" x14ac:dyDescent="0.25">
      <c r="A111" s="5" t="s">
        <v>21</v>
      </c>
      <c r="B111" s="5" t="s">
        <v>121</v>
      </c>
      <c r="C111" s="5" t="s">
        <v>1340</v>
      </c>
      <c r="D111" s="5" t="s">
        <v>5072</v>
      </c>
      <c r="E111" s="5" t="s">
        <v>6316</v>
      </c>
      <c r="F111" s="5" t="s">
        <v>7560</v>
      </c>
      <c r="G111" s="5" t="s">
        <v>8804</v>
      </c>
      <c r="H111" s="5" t="s">
        <v>10048</v>
      </c>
      <c r="I111" s="5" t="s">
        <v>2584</v>
      </c>
      <c r="J111" s="5" t="s">
        <v>22</v>
      </c>
      <c r="K111" s="5" t="s">
        <v>12538</v>
      </c>
      <c r="L111" s="5" t="s">
        <v>3828</v>
      </c>
      <c r="M111" s="5" t="s">
        <v>11293</v>
      </c>
    </row>
    <row r="112" spans="1:13" x14ac:dyDescent="0.25">
      <c r="A112" s="5" t="s">
        <v>21</v>
      </c>
      <c r="B112" s="5" t="s">
        <v>122</v>
      </c>
      <c r="C112" s="5" t="s">
        <v>1341</v>
      </c>
      <c r="D112" s="5" t="s">
        <v>5073</v>
      </c>
      <c r="E112" s="5" t="s">
        <v>6317</v>
      </c>
      <c r="F112" s="5" t="s">
        <v>7561</v>
      </c>
      <c r="G112" s="5" t="s">
        <v>8805</v>
      </c>
      <c r="H112" s="5" t="s">
        <v>10049</v>
      </c>
      <c r="I112" s="5" t="s">
        <v>2585</v>
      </c>
      <c r="J112" s="5" t="s">
        <v>22</v>
      </c>
      <c r="K112" s="5" t="s">
        <v>12539</v>
      </c>
      <c r="L112" s="5" t="s">
        <v>3829</v>
      </c>
      <c r="M112" s="5" t="s">
        <v>11294</v>
      </c>
    </row>
    <row r="113" spans="1:13" x14ac:dyDescent="0.25">
      <c r="A113" s="5" t="s">
        <v>21</v>
      </c>
      <c r="B113" s="5" t="s">
        <v>123</v>
      </c>
      <c r="C113" s="5" t="s">
        <v>1342</v>
      </c>
      <c r="D113" s="5" t="s">
        <v>5074</v>
      </c>
      <c r="E113" s="5" t="s">
        <v>6318</v>
      </c>
      <c r="F113" s="5" t="s">
        <v>7562</v>
      </c>
      <c r="G113" s="5" t="s">
        <v>8806</v>
      </c>
      <c r="H113" s="5" t="s">
        <v>10050</v>
      </c>
      <c r="I113" s="5" t="s">
        <v>2586</v>
      </c>
      <c r="J113" s="5" t="s">
        <v>22</v>
      </c>
      <c r="K113" s="5" t="s">
        <v>12540</v>
      </c>
      <c r="L113" s="5" t="s">
        <v>3830</v>
      </c>
      <c r="M113" s="5" t="s">
        <v>11295</v>
      </c>
    </row>
    <row r="114" spans="1:13" x14ac:dyDescent="0.25">
      <c r="A114" s="5" t="s">
        <v>21</v>
      </c>
      <c r="B114" s="5" t="s">
        <v>124</v>
      </c>
      <c r="C114" s="5" t="s">
        <v>1343</v>
      </c>
      <c r="D114" s="5" t="s">
        <v>5075</v>
      </c>
      <c r="E114" s="5" t="s">
        <v>6319</v>
      </c>
      <c r="F114" s="5" t="s">
        <v>7563</v>
      </c>
      <c r="G114" s="5" t="s">
        <v>8807</v>
      </c>
      <c r="H114" s="5" t="s">
        <v>10051</v>
      </c>
      <c r="I114" s="5" t="s">
        <v>2587</v>
      </c>
      <c r="J114" s="5" t="s">
        <v>22</v>
      </c>
      <c r="K114" s="5" t="s">
        <v>12541</v>
      </c>
      <c r="L114" s="5" t="s">
        <v>3831</v>
      </c>
      <c r="M114" s="5" t="s">
        <v>11296</v>
      </c>
    </row>
    <row r="115" spans="1:13" x14ac:dyDescent="0.25">
      <c r="A115" s="5" t="s">
        <v>21</v>
      </c>
      <c r="B115" s="5" t="s">
        <v>125</v>
      </c>
      <c r="C115" s="5" t="s">
        <v>1344</v>
      </c>
      <c r="D115" s="5" t="s">
        <v>5076</v>
      </c>
      <c r="E115" s="5" t="s">
        <v>6320</v>
      </c>
      <c r="F115" s="5" t="s">
        <v>7564</v>
      </c>
      <c r="G115" s="5" t="s">
        <v>8808</v>
      </c>
      <c r="H115" s="5" t="s">
        <v>10052</v>
      </c>
      <c r="I115" s="5" t="s">
        <v>2588</v>
      </c>
      <c r="J115" s="5" t="s">
        <v>22</v>
      </c>
      <c r="K115" s="5" t="s">
        <v>12542</v>
      </c>
      <c r="L115" s="5" t="s">
        <v>3832</v>
      </c>
      <c r="M115" s="5" t="s">
        <v>11297</v>
      </c>
    </row>
    <row r="116" spans="1:13" x14ac:dyDescent="0.25">
      <c r="A116" s="5" t="s">
        <v>21</v>
      </c>
      <c r="B116" s="5" t="s">
        <v>126</v>
      </c>
      <c r="C116" s="5" t="s">
        <v>1345</v>
      </c>
      <c r="D116" s="5" t="s">
        <v>5077</v>
      </c>
      <c r="E116" s="5" t="s">
        <v>6321</v>
      </c>
      <c r="F116" s="5" t="s">
        <v>7565</v>
      </c>
      <c r="G116" s="5" t="s">
        <v>8809</v>
      </c>
      <c r="H116" s="5" t="s">
        <v>10053</v>
      </c>
      <c r="I116" s="5" t="s">
        <v>2589</v>
      </c>
      <c r="J116" s="5" t="s">
        <v>22</v>
      </c>
      <c r="K116" s="5" t="s">
        <v>12543</v>
      </c>
      <c r="L116" s="5" t="s">
        <v>3833</v>
      </c>
      <c r="M116" s="5" t="s">
        <v>11298</v>
      </c>
    </row>
    <row r="117" spans="1:13" x14ac:dyDescent="0.25">
      <c r="A117" s="5" t="s">
        <v>21</v>
      </c>
      <c r="B117" s="5" t="s">
        <v>127</v>
      </c>
      <c r="C117" s="5" t="s">
        <v>1346</v>
      </c>
      <c r="D117" s="5" t="s">
        <v>5078</v>
      </c>
      <c r="E117" s="5" t="s">
        <v>6322</v>
      </c>
      <c r="F117" s="5" t="s">
        <v>7566</v>
      </c>
      <c r="G117" s="5" t="s">
        <v>8810</v>
      </c>
      <c r="H117" s="5" t="s">
        <v>10054</v>
      </c>
      <c r="I117" s="5" t="s">
        <v>2590</v>
      </c>
      <c r="J117" s="5" t="s">
        <v>22</v>
      </c>
      <c r="K117" s="5" t="s">
        <v>12544</v>
      </c>
      <c r="L117" s="5" t="s">
        <v>3834</v>
      </c>
      <c r="M117" s="5" t="s">
        <v>11299</v>
      </c>
    </row>
    <row r="118" spans="1:13" x14ac:dyDescent="0.25">
      <c r="A118" s="5" t="s">
        <v>21</v>
      </c>
      <c r="B118" s="5" t="s">
        <v>128</v>
      </c>
      <c r="C118" s="5" t="s">
        <v>1347</v>
      </c>
      <c r="D118" s="5" t="s">
        <v>5079</v>
      </c>
      <c r="E118" s="5" t="s">
        <v>6323</v>
      </c>
      <c r="F118" s="5" t="s">
        <v>7567</v>
      </c>
      <c r="G118" s="5" t="s">
        <v>8811</v>
      </c>
      <c r="H118" s="5" t="s">
        <v>10055</v>
      </c>
      <c r="I118" s="5" t="s">
        <v>2591</v>
      </c>
      <c r="J118" s="5" t="s">
        <v>22</v>
      </c>
      <c r="K118" s="5" t="s">
        <v>12545</v>
      </c>
      <c r="L118" s="5" t="s">
        <v>3835</v>
      </c>
      <c r="M118" s="5" t="s">
        <v>11300</v>
      </c>
    </row>
    <row r="119" spans="1:13" x14ac:dyDescent="0.25">
      <c r="A119" s="5" t="s">
        <v>21</v>
      </c>
      <c r="B119" s="5" t="s">
        <v>129</v>
      </c>
      <c r="C119" s="5" t="s">
        <v>1348</v>
      </c>
      <c r="D119" s="5" t="s">
        <v>5080</v>
      </c>
      <c r="E119" s="5" t="s">
        <v>6324</v>
      </c>
      <c r="F119" s="5" t="s">
        <v>7568</v>
      </c>
      <c r="G119" s="5" t="s">
        <v>8812</v>
      </c>
      <c r="H119" s="5" t="s">
        <v>10056</v>
      </c>
      <c r="I119" s="5" t="s">
        <v>2592</v>
      </c>
      <c r="J119" s="5" t="s">
        <v>22</v>
      </c>
      <c r="K119" s="5" t="s">
        <v>12546</v>
      </c>
      <c r="L119" s="5" t="s">
        <v>3836</v>
      </c>
      <c r="M119" s="5" t="s">
        <v>11301</v>
      </c>
    </row>
    <row r="120" spans="1:13" x14ac:dyDescent="0.25">
      <c r="A120" s="5" t="s">
        <v>21</v>
      </c>
      <c r="B120" s="5" t="s">
        <v>130</v>
      </c>
      <c r="C120" s="5" t="s">
        <v>1349</v>
      </c>
      <c r="D120" s="5" t="s">
        <v>5081</v>
      </c>
      <c r="E120" s="5" t="s">
        <v>6325</v>
      </c>
      <c r="F120" s="5" t="s">
        <v>7569</v>
      </c>
      <c r="G120" s="5" t="s">
        <v>8813</v>
      </c>
      <c r="H120" s="5" t="s">
        <v>10057</v>
      </c>
      <c r="I120" s="5" t="s">
        <v>2593</v>
      </c>
      <c r="J120" s="5" t="s">
        <v>22</v>
      </c>
      <c r="K120" s="5" t="s">
        <v>12547</v>
      </c>
      <c r="L120" s="5" t="s">
        <v>3837</v>
      </c>
      <c r="M120" s="5" t="s">
        <v>11302</v>
      </c>
    </row>
    <row r="121" spans="1:13" x14ac:dyDescent="0.25">
      <c r="A121" s="5" t="s">
        <v>21</v>
      </c>
      <c r="B121" s="5" t="s">
        <v>131</v>
      </c>
      <c r="C121" s="5" t="s">
        <v>1350</v>
      </c>
      <c r="D121" s="5" t="s">
        <v>5082</v>
      </c>
      <c r="E121" s="5" t="s">
        <v>6326</v>
      </c>
      <c r="F121" s="5" t="s">
        <v>7570</v>
      </c>
      <c r="G121" s="5" t="s">
        <v>8814</v>
      </c>
      <c r="H121" s="5" t="s">
        <v>10058</v>
      </c>
      <c r="I121" s="5" t="s">
        <v>2594</v>
      </c>
      <c r="J121" s="5" t="s">
        <v>22</v>
      </c>
      <c r="K121" s="5" t="s">
        <v>12548</v>
      </c>
      <c r="L121" s="5" t="s">
        <v>3838</v>
      </c>
      <c r="M121" s="5" t="s">
        <v>11303</v>
      </c>
    </row>
    <row r="122" spans="1:13" x14ac:dyDescent="0.25">
      <c r="A122" s="5" t="s">
        <v>21</v>
      </c>
      <c r="B122" s="5" t="s">
        <v>132</v>
      </c>
      <c r="C122" s="5" t="s">
        <v>1351</v>
      </c>
      <c r="D122" s="5" t="s">
        <v>5083</v>
      </c>
      <c r="E122" s="5" t="s">
        <v>6327</v>
      </c>
      <c r="F122" s="5" t="s">
        <v>7571</v>
      </c>
      <c r="G122" s="5" t="s">
        <v>8815</v>
      </c>
      <c r="H122" s="5" t="s">
        <v>10059</v>
      </c>
      <c r="I122" s="5" t="s">
        <v>2595</v>
      </c>
      <c r="J122" s="5" t="s">
        <v>22</v>
      </c>
      <c r="K122" s="5" t="s">
        <v>12549</v>
      </c>
      <c r="L122" s="5" t="s">
        <v>3839</v>
      </c>
      <c r="M122" s="5" t="s">
        <v>11304</v>
      </c>
    </row>
    <row r="123" spans="1:13" x14ac:dyDescent="0.25">
      <c r="A123" s="5" t="s">
        <v>21</v>
      </c>
      <c r="B123" s="5" t="s">
        <v>133</v>
      </c>
      <c r="C123" s="5" t="s">
        <v>1352</v>
      </c>
      <c r="D123" s="5" t="s">
        <v>5084</v>
      </c>
      <c r="E123" s="5" t="s">
        <v>6328</v>
      </c>
      <c r="F123" s="5" t="s">
        <v>7572</v>
      </c>
      <c r="G123" s="5" t="s">
        <v>8816</v>
      </c>
      <c r="H123" s="5" t="s">
        <v>10060</v>
      </c>
      <c r="I123" s="5" t="s">
        <v>2596</v>
      </c>
      <c r="J123" s="5" t="s">
        <v>22</v>
      </c>
      <c r="K123" s="5" t="s">
        <v>12550</v>
      </c>
      <c r="L123" s="5" t="s">
        <v>3840</v>
      </c>
      <c r="M123" s="5" t="s">
        <v>11305</v>
      </c>
    </row>
    <row r="124" spans="1:13" x14ac:dyDescent="0.25">
      <c r="A124" s="5" t="s">
        <v>21</v>
      </c>
      <c r="B124" s="5" t="s">
        <v>134</v>
      </c>
      <c r="C124" s="5" t="s">
        <v>1353</v>
      </c>
      <c r="D124" s="5" t="s">
        <v>5085</v>
      </c>
      <c r="E124" s="5" t="s">
        <v>6329</v>
      </c>
      <c r="F124" s="5" t="s">
        <v>7573</v>
      </c>
      <c r="G124" s="5" t="s">
        <v>8817</v>
      </c>
      <c r="H124" s="5" t="s">
        <v>10061</v>
      </c>
      <c r="I124" s="5" t="s">
        <v>2597</v>
      </c>
      <c r="J124" s="5" t="s">
        <v>22</v>
      </c>
      <c r="K124" s="5" t="s">
        <v>12551</v>
      </c>
      <c r="L124" s="5" t="s">
        <v>3841</v>
      </c>
      <c r="M124" s="5" t="s">
        <v>11306</v>
      </c>
    </row>
    <row r="125" spans="1:13" x14ac:dyDescent="0.25">
      <c r="A125" s="5" t="s">
        <v>21</v>
      </c>
      <c r="B125" s="5" t="s">
        <v>135</v>
      </c>
      <c r="C125" s="5" t="s">
        <v>1354</v>
      </c>
      <c r="D125" s="5" t="s">
        <v>5086</v>
      </c>
      <c r="E125" s="5" t="s">
        <v>6330</v>
      </c>
      <c r="F125" s="5" t="s">
        <v>7574</v>
      </c>
      <c r="G125" s="5" t="s">
        <v>8818</v>
      </c>
      <c r="H125" s="5" t="s">
        <v>10062</v>
      </c>
      <c r="I125" s="5" t="s">
        <v>2598</v>
      </c>
      <c r="J125" s="5" t="s">
        <v>22</v>
      </c>
      <c r="K125" s="5" t="s">
        <v>12552</v>
      </c>
      <c r="L125" s="5" t="s">
        <v>3842</v>
      </c>
      <c r="M125" s="5" t="s">
        <v>11307</v>
      </c>
    </row>
    <row r="126" spans="1:13" x14ac:dyDescent="0.25">
      <c r="A126" s="5" t="s">
        <v>21</v>
      </c>
      <c r="B126" s="5" t="s">
        <v>136</v>
      </c>
      <c r="C126" s="5" t="s">
        <v>1355</v>
      </c>
      <c r="D126" s="5" t="s">
        <v>5087</v>
      </c>
      <c r="E126" s="5" t="s">
        <v>6331</v>
      </c>
      <c r="F126" s="5" t="s">
        <v>7575</v>
      </c>
      <c r="G126" s="5" t="s">
        <v>8819</v>
      </c>
      <c r="H126" s="5" t="s">
        <v>10063</v>
      </c>
      <c r="I126" s="5" t="s">
        <v>2599</v>
      </c>
      <c r="J126" s="5" t="s">
        <v>22</v>
      </c>
      <c r="K126" s="5" t="s">
        <v>12553</v>
      </c>
      <c r="L126" s="5" t="s">
        <v>3843</v>
      </c>
      <c r="M126" s="5" t="s">
        <v>11308</v>
      </c>
    </row>
    <row r="127" spans="1:13" x14ac:dyDescent="0.25">
      <c r="A127" s="5" t="s">
        <v>21</v>
      </c>
      <c r="B127" s="5" t="s">
        <v>137</v>
      </c>
      <c r="C127" s="5" t="s">
        <v>1356</v>
      </c>
      <c r="D127" s="5" t="s">
        <v>5088</v>
      </c>
      <c r="E127" s="5" t="s">
        <v>6332</v>
      </c>
      <c r="F127" s="5" t="s">
        <v>7576</v>
      </c>
      <c r="G127" s="5" t="s">
        <v>8820</v>
      </c>
      <c r="H127" s="5" t="s">
        <v>10064</v>
      </c>
      <c r="I127" s="5" t="s">
        <v>2600</v>
      </c>
      <c r="J127" s="5" t="s">
        <v>22</v>
      </c>
      <c r="K127" s="5" t="s">
        <v>12554</v>
      </c>
      <c r="L127" s="5" t="s">
        <v>3844</v>
      </c>
      <c r="M127" s="5" t="s">
        <v>11309</v>
      </c>
    </row>
    <row r="128" spans="1:13" x14ac:dyDescent="0.25">
      <c r="A128" s="5" t="s">
        <v>21</v>
      </c>
      <c r="B128" s="5" t="s">
        <v>138</v>
      </c>
      <c r="C128" s="5" t="s">
        <v>1357</v>
      </c>
      <c r="D128" s="5" t="s">
        <v>5089</v>
      </c>
      <c r="E128" s="5" t="s">
        <v>6333</v>
      </c>
      <c r="F128" s="5" t="s">
        <v>7577</v>
      </c>
      <c r="G128" s="5" t="s">
        <v>8821</v>
      </c>
      <c r="H128" s="5" t="s">
        <v>10065</v>
      </c>
      <c r="I128" s="5" t="s">
        <v>2601</v>
      </c>
      <c r="J128" s="5" t="s">
        <v>22</v>
      </c>
      <c r="K128" s="5" t="s">
        <v>12555</v>
      </c>
      <c r="L128" s="5" t="s">
        <v>3845</v>
      </c>
      <c r="M128" s="5" t="s">
        <v>11310</v>
      </c>
    </row>
    <row r="129" spans="1:13" x14ac:dyDescent="0.25">
      <c r="A129" s="5" t="s">
        <v>21</v>
      </c>
      <c r="B129" s="5" t="s">
        <v>139</v>
      </c>
      <c r="C129" s="5" t="s">
        <v>1358</v>
      </c>
      <c r="D129" s="5" t="s">
        <v>5090</v>
      </c>
      <c r="E129" s="5" t="s">
        <v>6334</v>
      </c>
      <c r="F129" s="5" t="s">
        <v>7578</v>
      </c>
      <c r="G129" s="5" t="s">
        <v>8822</v>
      </c>
      <c r="H129" s="5" t="s">
        <v>10066</v>
      </c>
      <c r="I129" s="5" t="s">
        <v>2602</v>
      </c>
      <c r="J129" s="5" t="s">
        <v>22</v>
      </c>
      <c r="K129" s="5" t="s">
        <v>12556</v>
      </c>
      <c r="L129" s="5" t="s">
        <v>3846</v>
      </c>
      <c r="M129" s="5" t="s">
        <v>11311</v>
      </c>
    </row>
    <row r="130" spans="1:13" x14ac:dyDescent="0.25">
      <c r="A130" s="5" t="s">
        <v>21</v>
      </c>
      <c r="B130" s="5" t="s">
        <v>140</v>
      </c>
      <c r="C130" s="5" t="s">
        <v>1359</v>
      </c>
      <c r="D130" s="5" t="s">
        <v>5091</v>
      </c>
      <c r="E130" s="5" t="s">
        <v>6335</v>
      </c>
      <c r="F130" s="5" t="s">
        <v>7579</v>
      </c>
      <c r="G130" s="5" t="s">
        <v>8823</v>
      </c>
      <c r="H130" s="5" t="s">
        <v>10067</v>
      </c>
      <c r="I130" s="5" t="s">
        <v>2603</v>
      </c>
      <c r="J130" s="5" t="s">
        <v>22</v>
      </c>
      <c r="K130" s="5" t="s">
        <v>12557</v>
      </c>
      <c r="L130" s="5" t="s">
        <v>3847</v>
      </c>
      <c r="M130" s="5" t="s">
        <v>11312</v>
      </c>
    </row>
    <row r="131" spans="1:13" x14ac:dyDescent="0.25">
      <c r="A131" s="5" t="s">
        <v>21</v>
      </c>
      <c r="B131" s="5" t="s">
        <v>141</v>
      </c>
      <c r="C131" s="5" t="s">
        <v>1360</v>
      </c>
      <c r="D131" s="5" t="s">
        <v>5092</v>
      </c>
      <c r="E131" s="5" t="s">
        <v>6336</v>
      </c>
      <c r="F131" s="5" t="s">
        <v>7580</v>
      </c>
      <c r="G131" s="5" t="s">
        <v>8824</v>
      </c>
      <c r="H131" s="5" t="s">
        <v>10068</v>
      </c>
      <c r="I131" s="5" t="s">
        <v>2604</v>
      </c>
      <c r="J131" s="5" t="s">
        <v>22</v>
      </c>
      <c r="K131" s="5" t="s">
        <v>12558</v>
      </c>
      <c r="L131" s="5" t="s">
        <v>3848</v>
      </c>
      <c r="M131" s="5" t="s">
        <v>11313</v>
      </c>
    </row>
    <row r="132" spans="1:13" x14ac:dyDescent="0.25">
      <c r="A132" s="5" t="s">
        <v>21</v>
      </c>
      <c r="B132" s="5" t="s">
        <v>142</v>
      </c>
      <c r="C132" s="5" t="s">
        <v>1361</v>
      </c>
      <c r="D132" s="5" t="s">
        <v>5093</v>
      </c>
      <c r="E132" s="5" t="s">
        <v>6337</v>
      </c>
      <c r="F132" s="5" t="s">
        <v>7581</v>
      </c>
      <c r="G132" s="5" t="s">
        <v>8825</v>
      </c>
      <c r="H132" s="5" t="s">
        <v>10069</v>
      </c>
      <c r="I132" s="5" t="s">
        <v>2605</v>
      </c>
      <c r="J132" s="5" t="s">
        <v>22</v>
      </c>
      <c r="K132" s="5" t="s">
        <v>12559</v>
      </c>
      <c r="L132" s="5" t="s">
        <v>3849</v>
      </c>
      <c r="M132" s="5" t="s">
        <v>11314</v>
      </c>
    </row>
    <row r="133" spans="1:13" x14ac:dyDescent="0.25">
      <c r="A133" s="5" t="s">
        <v>21</v>
      </c>
      <c r="B133" s="5" t="s">
        <v>143</v>
      </c>
      <c r="C133" s="5" t="s">
        <v>1362</v>
      </c>
      <c r="D133" s="5" t="s">
        <v>5094</v>
      </c>
      <c r="E133" s="5" t="s">
        <v>6338</v>
      </c>
      <c r="F133" s="5" t="s">
        <v>7582</v>
      </c>
      <c r="G133" s="5" t="s">
        <v>8826</v>
      </c>
      <c r="H133" s="5" t="s">
        <v>10070</v>
      </c>
      <c r="I133" s="5" t="s">
        <v>2606</v>
      </c>
      <c r="J133" s="5" t="s">
        <v>22</v>
      </c>
      <c r="K133" s="5" t="s">
        <v>12560</v>
      </c>
      <c r="L133" s="5" t="s">
        <v>3850</v>
      </c>
      <c r="M133" s="5" t="s">
        <v>11315</v>
      </c>
    </row>
    <row r="134" spans="1:13" x14ac:dyDescent="0.25">
      <c r="A134" s="5" t="s">
        <v>21</v>
      </c>
      <c r="B134" s="5" t="s">
        <v>144</v>
      </c>
      <c r="C134" s="5" t="s">
        <v>1363</v>
      </c>
      <c r="D134" s="5" t="s">
        <v>5095</v>
      </c>
      <c r="E134" s="5" t="s">
        <v>6339</v>
      </c>
      <c r="F134" s="5" t="s">
        <v>7583</v>
      </c>
      <c r="G134" s="5" t="s">
        <v>8827</v>
      </c>
      <c r="H134" s="5" t="s">
        <v>10071</v>
      </c>
      <c r="I134" s="5" t="s">
        <v>2607</v>
      </c>
      <c r="J134" s="5" t="s">
        <v>22</v>
      </c>
      <c r="K134" s="5" t="s">
        <v>12561</v>
      </c>
      <c r="L134" s="5" t="s">
        <v>3851</v>
      </c>
      <c r="M134" s="5" t="s">
        <v>11316</v>
      </c>
    </row>
    <row r="135" spans="1:13" x14ac:dyDescent="0.25">
      <c r="A135" s="5" t="s">
        <v>21</v>
      </c>
      <c r="B135" s="5" t="s">
        <v>145</v>
      </c>
      <c r="C135" s="5" t="s">
        <v>1364</v>
      </c>
      <c r="D135" s="5" t="s">
        <v>5096</v>
      </c>
      <c r="E135" s="5" t="s">
        <v>6340</v>
      </c>
      <c r="F135" s="5" t="s">
        <v>7584</v>
      </c>
      <c r="G135" s="5" t="s">
        <v>8828</v>
      </c>
      <c r="H135" s="5" t="s">
        <v>10072</v>
      </c>
      <c r="I135" s="5" t="s">
        <v>2608</v>
      </c>
      <c r="J135" s="5" t="s">
        <v>22</v>
      </c>
      <c r="K135" s="5" t="s">
        <v>12562</v>
      </c>
      <c r="L135" s="5" t="s">
        <v>3852</v>
      </c>
      <c r="M135" s="5" t="s">
        <v>11317</v>
      </c>
    </row>
    <row r="136" spans="1:13" x14ac:dyDescent="0.25">
      <c r="A136" s="5" t="s">
        <v>21</v>
      </c>
      <c r="B136" s="5" t="s">
        <v>146</v>
      </c>
      <c r="C136" s="5" t="s">
        <v>1365</v>
      </c>
      <c r="D136" s="5" t="s">
        <v>5097</v>
      </c>
      <c r="E136" s="5" t="s">
        <v>6341</v>
      </c>
      <c r="F136" s="5" t="s">
        <v>7585</v>
      </c>
      <c r="G136" s="5" t="s">
        <v>8829</v>
      </c>
      <c r="H136" s="5" t="s">
        <v>10073</v>
      </c>
      <c r="I136" s="5" t="s">
        <v>2609</v>
      </c>
      <c r="J136" s="5" t="s">
        <v>22</v>
      </c>
      <c r="K136" s="5" t="s">
        <v>12563</v>
      </c>
      <c r="L136" s="5" t="s">
        <v>3853</v>
      </c>
      <c r="M136" s="5" t="s">
        <v>11318</v>
      </c>
    </row>
    <row r="137" spans="1:13" x14ac:dyDescent="0.25">
      <c r="A137" s="5" t="s">
        <v>21</v>
      </c>
      <c r="B137" s="5" t="s">
        <v>147</v>
      </c>
      <c r="C137" s="5" t="s">
        <v>1366</v>
      </c>
      <c r="D137" s="5" t="s">
        <v>5098</v>
      </c>
      <c r="E137" s="5" t="s">
        <v>6342</v>
      </c>
      <c r="F137" s="5" t="s">
        <v>7586</v>
      </c>
      <c r="G137" s="5" t="s">
        <v>8830</v>
      </c>
      <c r="H137" s="5" t="s">
        <v>10074</v>
      </c>
      <c r="I137" s="5" t="s">
        <v>2610</v>
      </c>
      <c r="J137" s="5" t="s">
        <v>22</v>
      </c>
      <c r="K137" s="5" t="s">
        <v>12564</v>
      </c>
      <c r="L137" s="5" t="s">
        <v>3854</v>
      </c>
      <c r="M137" s="5" t="s">
        <v>11319</v>
      </c>
    </row>
    <row r="138" spans="1:13" x14ac:dyDescent="0.25">
      <c r="A138" s="5" t="s">
        <v>21</v>
      </c>
      <c r="B138" s="5" t="s">
        <v>148</v>
      </c>
      <c r="C138" s="5" t="s">
        <v>1367</v>
      </c>
      <c r="D138" s="5" t="s">
        <v>5099</v>
      </c>
      <c r="E138" s="5" t="s">
        <v>6343</v>
      </c>
      <c r="F138" s="5" t="s">
        <v>7587</v>
      </c>
      <c r="G138" s="5" t="s">
        <v>8831</v>
      </c>
      <c r="H138" s="5" t="s">
        <v>10075</v>
      </c>
      <c r="I138" s="5" t="s">
        <v>2611</v>
      </c>
      <c r="J138" s="5" t="s">
        <v>22</v>
      </c>
      <c r="K138" s="5" t="s">
        <v>12565</v>
      </c>
      <c r="L138" s="5" t="s">
        <v>3855</v>
      </c>
      <c r="M138" s="5" t="s">
        <v>11320</v>
      </c>
    </row>
    <row r="139" spans="1:13" x14ac:dyDescent="0.25">
      <c r="A139" s="5" t="s">
        <v>21</v>
      </c>
      <c r="B139" s="5" t="s">
        <v>149</v>
      </c>
      <c r="C139" s="5" t="s">
        <v>1368</v>
      </c>
      <c r="D139" s="5" t="s">
        <v>5100</v>
      </c>
      <c r="E139" s="5" t="s">
        <v>6344</v>
      </c>
      <c r="F139" s="5" t="s">
        <v>7588</v>
      </c>
      <c r="G139" s="5" t="s">
        <v>8832</v>
      </c>
      <c r="H139" s="5" t="s">
        <v>10076</v>
      </c>
      <c r="I139" s="5" t="s">
        <v>2612</v>
      </c>
      <c r="J139" s="5" t="s">
        <v>22</v>
      </c>
      <c r="K139" s="5" t="s">
        <v>12566</v>
      </c>
      <c r="L139" s="5" t="s">
        <v>3856</v>
      </c>
      <c r="M139" s="5" t="s">
        <v>11321</v>
      </c>
    </row>
    <row r="140" spans="1:13" x14ac:dyDescent="0.25">
      <c r="A140" s="5" t="s">
        <v>21</v>
      </c>
      <c r="B140" s="5" t="s">
        <v>150</v>
      </c>
      <c r="C140" s="5" t="s">
        <v>1369</v>
      </c>
      <c r="D140" s="5" t="s">
        <v>5101</v>
      </c>
      <c r="E140" s="5" t="s">
        <v>6345</v>
      </c>
      <c r="F140" s="5" t="s">
        <v>7589</v>
      </c>
      <c r="G140" s="5" t="s">
        <v>8833</v>
      </c>
      <c r="H140" s="5" t="s">
        <v>10077</v>
      </c>
      <c r="I140" s="5" t="s">
        <v>2613</v>
      </c>
      <c r="J140" s="5" t="s">
        <v>22</v>
      </c>
      <c r="K140" s="5" t="s">
        <v>12567</v>
      </c>
      <c r="L140" s="5" t="s">
        <v>3857</v>
      </c>
      <c r="M140" s="5" t="s">
        <v>11322</v>
      </c>
    </row>
    <row r="141" spans="1:13" x14ac:dyDescent="0.25">
      <c r="A141" s="5" t="s">
        <v>21</v>
      </c>
      <c r="B141" s="5" t="s">
        <v>151</v>
      </c>
      <c r="C141" s="5" t="s">
        <v>1370</v>
      </c>
      <c r="D141" s="5" t="s">
        <v>5102</v>
      </c>
      <c r="E141" s="5" t="s">
        <v>6346</v>
      </c>
      <c r="F141" s="5" t="s">
        <v>7590</v>
      </c>
      <c r="G141" s="5" t="s">
        <v>8834</v>
      </c>
      <c r="H141" s="5" t="s">
        <v>10078</v>
      </c>
      <c r="I141" s="5" t="s">
        <v>2614</v>
      </c>
      <c r="J141" s="5" t="s">
        <v>22</v>
      </c>
      <c r="K141" s="5" t="s">
        <v>12568</v>
      </c>
      <c r="L141" s="5" t="s">
        <v>3858</v>
      </c>
      <c r="M141" s="5" t="s">
        <v>11323</v>
      </c>
    </row>
    <row r="142" spans="1:13" x14ac:dyDescent="0.25">
      <c r="A142" s="5" t="s">
        <v>21</v>
      </c>
      <c r="B142" s="5" t="s">
        <v>152</v>
      </c>
      <c r="C142" s="5" t="s">
        <v>1371</v>
      </c>
      <c r="D142" s="5" t="s">
        <v>5103</v>
      </c>
      <c r="E142" s="5" t="s">
        <v>6347</v>
      </c>
      <c r="F142" s="5" t="s">
        <v>7591</v>
      </c>
      <c r="G142" s="5" t="s">
        <v>8835</v>
      </c>
      <c r="H142" s="5" t="s">
        <v>10079</v>
      </c>
      <c r="I142" s="5" t="s">
        <v>2615</v>
      </c>
      <c r="J142" s="5" t="s">
        <v>22</v>
      </c>
      <c r="K142" s="5" t="s">
        <v>12569</v>
      </c>
      <c r="L142" s="5" t="s">
        <v>3859</v>
      </c>
      <c r="M142" s="5" t="s">
        <v>11324</v>
      </c>
    </row>
    <row r="143" spans="1:13" x14ac:dyDescent="0.25">
      <c r="A143" s="5" t="s">
        <v>21</v>
      </c>
      <c r="B143" s="5" t="s">
        <v>153</v>
      </c>
      <c r="C143" s="5" t="s">
        <v>1372</v>
      </c>
      <c r="D143" s="5" t="s">
        <v>5104</v>
      </c>
      <c r="E143" s="5" t="s">
        <v>6348</v>
      </c>
      <c r="F143" s="5" t="s">
        <v>7592</v>
      </c>
      <c r="G143" s="5" t="s">
        <v>8836</v>
      </c>
      <c r="H143" s="5" t="s">
        <v>10080</v>
      </c>
      <c r="I143" s="5" t="s">
        <v>2616</v>
      </c>
      <c r="J143" s="5" t="s">
        <v>22</v>
      </c>
      <c r="K143" s="5" t="s">
        <v>12570</v>
      </c>
      <c r="L143" s="5" t="s">
        <v>3860</v>
      </c>
      <c r="M143" s="5" t="s">
        <v>11325</v>
      </c>
    </row>
    <row r="144" spans="1:13" x14ac:dyDescent="0.25">
      <c r="A144" s="5" t="s">
        <v>21</v>
      </c>
      <c r="B144" s="5" t="s">
        <v>154</v>
      </c>
      <c r="C144" s="5" t="s">
        <v>1373</v>
      </c>
      <c r="D144" s="5" t="s">
        <v>5105</v>
      </c>
      <c r="E144" s="5" t="s">
        <v>6349</v>
      </c>
      <c r="F144" s="5" t="s">
        <v>7593</v>
      </c>
      <c r="G144" s="5" t="s">
        <v>8837</v>
      </c>
      <c r="H144" s="5" t="s">
        <v>10081</v>
      </c>
      <c r="I144" s="5" t="s">
        <v>2617</v>
      </c>
      <c r="J144" s="5" t="s">
        <v>22</v>
      </c>
      <c r="K144" s="5" t="s">
        <v>12571</v>
      </c>
      <c r="L144" s="5" t="s">
        <v>3861</v>
      </c>
      <c r="M144" s="5" t="s">
        <v>11326</v>
      </c>
    </row>
    <row r="145" spans="1:13" x14ac:dyDescent="0.25">
      <c r="A145" s="5" t="s">
        <v>21</v>
      </c>
      <c r="B145" s="5" t="s">
        <v>155</v>
      </c>
      <c r="C145" s="5" t="s">
        <v>1374</v>
      </c>
      <c r="D145" s="5" t="s">
        <v>5106</v>
      </c>
      <c r="E145" s="5" t="s">
        <v>6350</v>
      </c>
      <c r="F145" s="5" t="s">
        <v>7594</v>
      </c>
      <c r="G145" s="5" t="s">
        <v>8838</v>
      </c>
      <c r="H145" s="5" t="s">
        <v>10082</v>
      </c>
      <c r="I145" s="5" t="s">
        <v>2618</v>
      </c>
      <c r="J145" s="5" t="s">
        <v>22</v>
      </c>
      <c r="K145" s="5" t="s">
        <v>12572</v>
      </c>
      <c r="L145" s="5" t="s">
        <v>3862</v>
      </c>
      <c r="M145" s="5" t="s">
        <v>11327</v>
      </c>
    </row>
    <row r="146" spans="1:13" x14ac:dyDescent="0.25">
      <c r="A146" s="5" t="s">
        <v>21</v>
      </c>
      <c r="B146" s="5" t="s">
        <v>156</v>
      </c>
      <c r="C146" s="5" t="s">
        <v>1375</v>
      </c>
      <c r="D146" s="5" t="s">
        <v>5107</v>
      </c>
      <c r="E146" s="5" t="s">
        <v>6351</v>
      </c>
      <c r="F146" s="5" t="s">
        <v>7595</v>
      </c>
      <c r="G146" s="5" t="s">
        <v>8839</v>
      </c>
      <c r="H146" s="5" t="s">
        <v>10083</v>
      </c>
      <c r="I146" s="5" t="s">
        <v>2619</v>
      </c>
      <c r="J146" s="5" t="s">
        <v>22</v>
      </c>
      <c r="K146" s="5" t="s">
        <v>12573</v>
      </c>
      <c r="L146" s="5" t="s">
        <v>3863</v>
      </c>
      <c r="M146" s="5" t="s">
        <v>11328</v>
      </c>
    </row>
    <row r="147" spans="1:13" x14ac:dyDescent="0.25">
      <c r="A147" s="5" t="s">
        <v>21</v>
      </c>
      <c r="B147" s="5" t="s">
        <v>157</v>
      </c>
      <c r="C147" s="5" t="s">
        <v>1376</v>
      </c>
      <c r="D147" s="5" t="s">
        <v>5108</v>
      </c>
      <c r="E147" s="5" t="s">
        <v>6352</v>
      </c>
      <c r="F147" s="5" t="s">
        <v>7596</v>
      </c>
      <c r="G147" s="5" t="s">
        <v>8840</v>
      </c>
      <c r="H147" s="5" t="s">
        <v>10084</v>
      </c>
      <c r="I147" s="5" t="s">
        <v>2620</v>
      </c>
      <c r="J147" s="5" t="s">
        <v>22</v>
      </c>
      <c r="K147" s="5" t="s">
        <v>12574</v>
      </c>
      <c r="L147" s="5" t="s">
        <v>3864</v>
      </c>
      <c r="M147" s="5" t="s">
        <v>11329</v>
      </c>
    </row>
    <row r="148" spans="1:13" x14ac:dyDescent="0.25">
      <c r="A148" s="5" t="s">
        <v>21</v>
      </c>
      <c r="B148" s="5" t="s">
        <v>158</v>
      </c>
      <c r="C148" s="5" t="s">
        <v>1377</v>
      </c>
      <c r="D148" s="5" t="s">
        <v>5109</v>
      </c>
      <c r="E148" s="5" t="s">
        <v>6353</v>
      </c>
      <c r="F148" s="5" t="s">
        <v>7597</v>
      </c>
      <c r="G148" s="5" t="s">
        <v>8841</v>
      </c>
      <c r="H148" s="5" t="s">
        <v>10085</v>
      </c>
      <c r="I148" s="5" t="s">
        <v>2621</v>
      </c>
      <c r="J148" s="5" t="s">
        <v>22</v>
      </c>
      <c r="K148" s="5" t="s">
        <v>12575</v>
      </c>
      <c r="L148" s="5" t="s">
        <v>3865</v>
      </c>
      <c r="M148" s="5" t="s">
        <v>11330</v>
      </c>
    </row>
    <row r="149" spans="1:13" x14ac:dyDescent="0.25">
      <c r="A149" s="5" t="s">
        <v>21</v>
      </c>
      <c r="B149" s="5" t="s">
        <v>159</v>
      </c>
      <c r="C149" s="5" t="s">
        <v>1378</v>
      </c>
      <c r="D149" s="5" t="s">
        <v>5110</v>
      </c>
      <c r="E149" s="5" t="s">
        <v>6354</v>
      </c>
      <c r="F149" s="5" t="s">
        <v>7598</v>
      </c>
      <c r="G149" s="5" t="s">
        <v>8842</v>
      </c>
      <c r="H149" s="5" t="s">
        <v>10086</v>
      </c>
      <c r="I149" s="5" t="s">
        <v>2622</v>
      </c>
      <c r="J149" s="5" t="s">
        <v>22</v>
      </c>
      <c r="K149" s="5" t="s">
        <v>12576</v>
      </c>
      <c r="L149" s="5" t="s">
        <v>3866</v>
      </c>
      <c r="M149" s="5" t="s">
        <v>11331</v>
      </c>
    </row>
    <row r="150" spans="1:13" x14ac:dyDescent="0.25">
      <c r="A150" s="5" t="s">
        <v>21</v>
      </c>
      <c r="B150" s="5" t="s">
        <v>160</v>
      </c>
      <c r="C150" s="5" t="s">
        <v>1379</v>
      </c>
      <c r="D150" s="5" t="s">
        <v>5111</v>
      </c>
      <c r="E150" s="5" t="s">
        <v>6355</v>
      </c>
      <c r="F150" s="5" t="s">
        <v>7599</v>
      </c>
      <c r="G150" s="5" t="s">
        <v>8843</v>
      </c>
      <c r="H150" s="5" t="s">
        <v>10087</v>
      </c>
      <c r="I150" s="5" t="s">
        <v>2623</v>
      </c>
      <c r="J150" s="5" t="s">
        <v>22</v>
      </c>
      <c r="K150" s="5" t="s">
        <v>12577</v>
      </c>
      <c r="L150" s="5" t="s">
        <v>3867</v>
      </c>
      <c r="M150" s="5" t="s">
        <v>11332</v>
      </c>
    </row>
    <row r="151" spans="1:13" x14ac:dyDescent="0.25">
      <c r="A151" s="5" t="s">
        <v>21</v>
      </c>
      <c r="B151" s="5" t="s">
        <v>161</v>
      </c>
      <c r="C151" s="5" t="s">
        <v>1380</v>
      </c>
      <c r="D151" s="5" t="s">
        <v>5112</v>
      </c>
      <c r="E151" s="5" t="s">
        <v>6356</v>
      </c>
      <c r="F151" s="5" t="s">
        <v>7600</v>
      </c>
      <c r="G151" s="5" t="s">
        <v>8844</v>
      </c>
      <c r="H151" s="5" t="s">
        <v>10088</v>
      </c>
      <c r="I151" s="5" t="s">
        <v>2624</v>
      </c>
      <c r="J151" s="5" t="s">
        <v>22</v>
      </c>
      <c r="K151" s="5" t="s">
        <v>12578</v>
      </c>
      <c r="L151" s="5" t="s">
        <v>3868</v>
      </c>
      <c r="M151" s="5" t="s">
        <v>11333</v>
      </c>
    </row>
    <row r="152" spans="1:13" x14ac:dyDescent="0.25">
      <c r="A152" s="5" t="s">
        <v>21</v>
      </c>
      <c r="B152" s="5" t="s">
        <v>162</v>
      </c>
      <c r="C152" s="5" t="s">
        <v>1381</v>
      </c>
      <c r="D152" s="5" t="s">
        <v>5113</v>
      </c>
      <c r="E152" s="5" t="s">
        <v>6357</v>
      </c>
      <c r="F152" s="5" t="s">
        <v>7601</v>
      </c>
      <c r="G152" s="5" t="s">
        <v>8845</v>
      </c>
      <c r="H152" s="5" t="s">
        <v>10089</v>
      </c>
      <c r="I152" s="5" t="s">
        <v>2625</v>
      </c>
      <c r="J152" s="5" t="s">
        <v>22</v>
      </c>
      <c r="K152" s="5" t="s">
        <v>12579</v>
      </c>
      <c r="L152" s="5" t="s">
        <v>3869</v>
      </c>
      <c r="M152" s="5" t="s">
        <v>11334</v>
      </c>
    </row>
    <row r="153" spans="1:13" x14ac:dyDescent="0.25">
      <c r="A153" s="5" t="s">
        <v>21</v>
      </c>
      <c r="B153" s="5" t="s">
        <v>163</v>
      </c>
      <c r="C153" s="5" t="s">
        <v>1382</v>
      </c>
      <c r="D153" s="5" t="s">
        <v>5114</v>
      </c>
      <c r="E153" s="5" t="s">
        <v>6358</v>
      </c>
      <c r="F153" s="5" t="s">
        <v>7602</v>
      </c>
      <c r="G153" s="5" t="s">
        <v>8846</v>
      </c>
      <c r="H153" s="5" t="s">
        <v>10090</v>
      </c>
      <c r="I153" s="5" t="s">
        <v>2626</v>
      </c>
      <c r="J153" s="5" t="s">
        <v>22</v>
      </c>
      <c r="K153" s="5" t="s">
        <v>12580</v>
      </c>
      <c r="L153" s="5" t="s">
        <v>3870</v>
      </c>
      <c r="M153" s="5" t="s">
        <v>11335</v>
      </c>
    </row>
    <row r="154" spans="1:13" x14ac:dyDescent="0.25">
      <c r="A154" s="5" t="s">
        <v>21</v>
      </c>
      <c r="B154" s="5" t="s">
        <v>164</v>
      </c>
      <c r="C154" s="5" t="s">
        <v>1383</v>
      </c>
      <c r="D154" s="5" t="s">
        <v>5115</v>
      </c>
      <c r="E154" s="5" t="s">
        <v>6359</v>
      </c>
      <c r="F154" s="5" t="s">
        <v>7603</v>
      </c>
      <c r="G154" s="5" t="s">
        <v>8847</v>
      </c>
      <c r="H154" s="5" t="s">
        <v>10091</v>
      </c>
      <c r="I154" s="5" t="s">
        <v>2627</v>
      </c>
      <c r="J154" s="5" t="s">
        <v>22</v>
      </c>
      <c r="K154" s="5" t="s">
        <v>12581</v>
      </c>
      <c r="L154" s="5" t="s">
        <v>3871</v>
      </c>
      <c r="M154" s="5" t="s">
        <v>11336</v>
      </c>
    </row>
    <row r="155" spans="1:13" x14ac:dyDescent="0.25">
      <c r="A155" s="5" t="s">
        <v>21</v>
      </c>
      <c r="B155" s="5" t="s">
        <v>165</v>
      </c>
      <c r="C155" s="5" t="s">
        <v>1384</v>
      </c>
      <c r="D155" s="5" t="s">
        <v>5116</v>
      </c>
      <c r="E155" s="5" t="s">
        <v>6360</v>
      </c>
      <c r="F155" s="5" t="s">
        <v>7604</v>
      </c>
      <c r="G155" s="5" t="s">
        <v>8848</v>
      </c>
      <c r="H155" s="5" t="s">
        <v>10092</v>
      </c>
      <c r="I155" s="5" t="s">
        <v>2628</v>
      </c>
      <c r="J155" s="5" t="s">
        <v>22</v>
      </c>
      <c r="K155" s="5" t="s">
        <v>12582</v>
      </c>
      <c r="L155" s="5" t="s">
        <v>3872</v>
      </c>
      <c r="M155" s="5" t="s">
        <v>11337</v>
      </c>
    </row>
    <row r="156" spans="1:13" x14ac:dyDescent="0.25">
      <c r="A156" s="5" t="s">
        <v>21</v>
      </c>
      <c r="B156" s="5" t="s">
        <v>166</v>
      </c>
      <c r="C156" s="5" t="s">
        <v>1385</v>
      </c>
      <c r="D156" s="5" t="s">
        <v>5117</v>
      </c>
      <c r="E156" s="5" t="s">
        <v>6361</v>
      </c>
      <c r="F156" s="5" t="s">
        <v>7605</v>
      </c>
      <c r="G156" s="5" t="s">
        <v>8849</v>
      </c>
      <c r="H156" s="5" t="s">
        <v>10093</v>
      </c>
      <c r="I156" s="5" t="s">
        <v>2629</v>
      </c>
      <c r="J156" s="5" t="s">
        <v>22</v>
      </c>
      <c r="K156" s="5" t="s">
        <v>12583</v>
      </c>
      <c r="L156" s="5" t="s">
        <v>3873</v>
      </c>
      <c r="M156" s="5" t="s">
        <v>11338</v>
      </c>
    </row>
    <row r="157" spans="1:13" x14ac:dyDescent="0.25">
      <c r="A157" s="5" t="s">
        <v>21</v>
      </c>
      <c r="B157" s="5" t="s">
        <v>167</v>
      </c>
      <c r="C157" s="5" t="s">
        <v>1386</v>
      </c>
      <c r="D157" s="5" t="s">
        <v>5118</v>
      </c>
      <c r="E157" s="5" t="s">
        <v>6362</v>
      </c>
      <c r="F157" s="5" t="s">
        <v>7606</v>
      </c>
      <c r="G157" s="5" t="s">
        <v>8850</v>
      </c>
      <c r="H157" s="5" t="s">
        <v>10094</v>
      </c>
      <c r="I157" s="5" t="s">
        <v>2630</v>
      </c>
      <c r="J157" s="5" t="s">
        <v>22</v>
      </c>
      <c r="K157" s="5" t="s">
        <v>12584</v>
      </c>
      <c r="L157" s="5" t="s">
        <v>3874</v>
      </c>
      <c r="M157" s="5" t="s">
        <v>11339</v>
      </c>
    </row>
    <row r="158" spans="1:13" x14ac:dyDescent="0.25">
      <c r="A158" s="5" t="s">
        <v>21</v>
      </c>
      <c r="B158" s="5" t="s">
        <v>168</v>
      </c>
      <c r="C158" s="5" t="s">
        <v>1387</v>
      </c>
      <c r="D158" s="5" t="s">
        <v>5119</v>
      </c>
      <c r="E158" s="5" t="s">
        <v>6363</v>
      </c>
      <c r="F158" s="5" t="s">
        <v>7607</v>
      </c>
      <c r="G158" s="5" t="s">
        <v>8851</v>
      </c>
      <c r="H158" s="5" t="s">
        <v>10095</v>
      </c>
      <c r="I158" s="5" t="s">
        <v>2631</v>
      </c>
      <c r="J158" s="5" t="s">
        <v>22</v>
      </c>
      <c r="K158" s="5" t="s">
        <v>12585</v>
      </c>
      <c r="L158" s="5" t="s">
        <v>3875</v>
      </c>
      <c r="M158" s="5" t="s">
        <v>11340</v>
      </c>
    </row>
    <row r="159" spans="1:13" x14ac:dyDescent="0.25">
      <c r="A159" s="5" t="s">
        <v>21</v>
      </c>
      <c r="B159" s="5" t="s">
        <v>169</v>
      </c>
      <c r="C159" s="5" t="s">
        <v>1388</v>
      </c>
      <c r="D159" s="5" t="s">
        <v>5120</v>
      </c>
      <c r="E159" s="5" t="s">
        <v>6364</v>
      </c>
      <c r="F159" s="5" t="s">
        <v>7608</v>
      </c>
      <c r="G159" s="5" t="s">
        <v>8852</v>
      </c>
      <c r="H159" s="5" t="s">
        <v>10096</v>
      </c>
      <c r="I159" s="5" t="s">
        <v>2632</v>
      </c>
      <c r="J159" s="5" t="s">
        <v>22</v>
      </c>
      <c r="K159" s="5" t="s">
        <v>12586</v>
      </c>
      <c r="L159" s="5" t="s">
        <v>3876</v>
      </c>
      <c r="M159" s="5" t="s">
        <v>11341</v>
      </c>
    </row>
    <row r="160" spans="1:13" x14ac:dyDescent="0.25">
      <c r="A160" s="5" t="s">
        <v>21</v>
      </c>
      <c r="B160" s="5" t="s">
        <v>170</v>
      </c>
      <c r="C160" s="5" t="s">
        <v>1389</v>
      </c>
      <c r="D160" s="5" t="s">
        <v>5121</v>
      </c>
      <c r="E160" s="5" t="s">
        <v>6365</v>
      </c>
      <c r="F160" s="5" t="s">
        <v>7609</v>
      </c>
      <c r="G160" s="5" t="s">
        <v>8853</v>
      </c>
      <c r="H160" s="5" t="s">
        <v>10097</v>
      </c>
      <c r="I160" s="5" t="s">
        <v>2633</v>
      </c>
      <c r="J160" s="5" t="s">
        <v>22</v>
      </c>
      <c r="K160" s="5" t="s">
        <v>12587</v>
      </c>
      <c r="L160" s="5" t="s">
        <v>3877</v>
      </c>
      <c r="M160" s="5" t="s">
        <v>11342</v>
      </c>
    </row>
    <row r="161" spans="1:13" x14ac:dyDescent="0.25">
      <c r="A161" s="5" t="s">
        <v>21</v>
      </c>
      <c r="B161" s="5" t="s">
        <v>171</v>
      </c>
      <c r="C161" s="5" t="s">
        <v>1390</v>
      </c>
      <c r="D161" s="5" t="s">
        <v>5122</v>
      </c>
      <c r="E161" s="5" t="s">
        <v>6366</v>
      </c>
      <c r="F161" s="5" t="s">
        <v>7610</v>
      </c>
      <c r="G161" s="5" t="s">
        <v>8854</v>
      </c>
      <c r="H161" s="5" t="s">
        <v>10098</v>
      </c>
      <c r="I161" s="5" t="s">
        <v>2634</v>
      </c>
      <c r="J161" s="5" t="s">
        <v>22</v>
      </c>
      <c r="K161" s="5" t="s">
        <v>12588</v>
      </c>
      <c r="L161" s="5" t="s">
        <v>3878</v>
      </c>
      <c r="M161" s="5" t="s">
        <v>11343</v>
      </c>
    </row>
    <row r="162" spans="1:13" x14ac:dyDescent="0.25">
      <c r="A162" s="5" t="s">
        <v>21</v>
      </c>
      <c r="B162" s="5" t="s">
        <v>172</v>
      </c>
      <c r="C162" s="5" t="s">
        <v>1391</v>
      </c>
      <c r="D162" s="5" t="s">
        <v>5123</v>
      </c>
      <c r="E162" s="5" t="s">
        <v>6367</v>
      </c>
      <c r="F162" s="5" t="s">
        <v>7611</v>
      </c>
      <c r="G162" s="5" t="s">
        <v>8855</v>
      </c>
      <c r="H162" s="5" t="s">
        <v>10099</v>
      </c>
      <c r="I162" s="5" t="s">
        <v>2635</v>
      </c>
      <c r="J162" s="5" t="s">
        <v>22</v>
      </c>
      <c r="K162" s="5" t="s">
        <v>12589</v>
      </c>
      <c r="L162" s="5" t="s">
        <v>3879</v>
      </c>
      <c r="M162" s="5" t="s">
        <v>11344</v>
      </c>
    </row>
    <row r="163" spans="1:13" x14ac:dyDescent="0.25">
      <c r="A163" s="5" t="s">
        <v>21</v>
      </c>
      <c r="B163" s="5" t="s">
        <v>173</v>
      </c>
      <c r="C163" s="5" t="s">
        <v>1392</v>
      </c>
      <c r="D163" s="5" t="s">
        <v>5124</v>
      </c>
      <c r="E163" s="5" t="s">
        <v>6368</v>
      </c>
      <c r="F163" s="5" t="s">
        <v>7612</v>
      </c>
      <c r="G163" s="5" t="s">
        <v>8856</v>
      </c>
      <c r="H163" s="5" t="s">
        <v>10100</v>
      </c>
      <c r="I163" s="5" t="s">
        <v>2636</v>
      </c>
      <c r="J163" s="5" t="s">
        <v>22</v>
      </c>
      <c r="K163" s="5" t="s">
        <v>12590</v>
      </c>
      <c r="L163" s="5" t="s">
        <v>3880</v>
      </c>
      <c r="M163" s="5" t="s">
        <v>11345</v>
      </c>
    </row>
    <row r="164" spans="1:13" x14ac:dyDescent="0.25">
      <c r="A164" s="5" t="s">
        <v>21</v>
      </c>
      <c r="B164" s="5" t="s">
        <v>174</v>
      </c>
      <c r="C164" s="5" t="s">
        <v>1393</v>
      </c>
      <c r="D164" s="5" t="s">
        <v>5125</v>
      </c>
      <c r="E164" s="5" t="s">
        <v>6369</v>
      </c>
      <c r="F164" s="5" t="s">
        <v>7613</v>
      </c>
      <c r="G164" s="5" t="s">
        <v>8857</v>
      </c>
      <c r="H164" s="5" t="s">
        <v>10101</v>
      </c>
      <c r="I164" s="5" t="s">
        <v>2637</v>
      </c>
      <c r="J164" s="5" t="s">
        <v>22</v>
      </c>
      <c r="K164" s="5" t="s">
        <v>12591</v>
      </c>
      <c r="L164" s="5" t="s">
        <v>3881</v>
      </c>
      <c r="M164" s="5" t="s">
        <v>11346</v>
      </c>
    </row>
    <row r="165" spans="1:13" x14ac:dyDescent="0.25">
      <c r="A165" s="5" t="s">
        <v>21</v>
      </c>
      <c r="B165" s="5" t="s">
        <v>175</v>
      </c>
      <c r="C165" s="5" t="s">
        <v>1394</v>
      </c>
      <c r="D165" s="5" t="s">
        <v>5126</v>
      </c>
      <c r="E165" s="5" t="s">
        <v>6370</v>
      </c>
      <c r="F165" s="5" t="s">
        <v>7614</v>
      </c>
      <c r="G165" s="5" t="s">
        <v>8858</v>
      </c>
      <c r="H165" s="5" t="s">
        <v>10102</v>
      </c>
      <c r="I165" s="5" t="s">
        <v>2638</v>
      </c>
      <c r="J165" s="5" t="s">
        <v>22</v>
      </c>
      <c r="K165" s="5" t="s">
        <v>12592</v>
      </c>
      <c r="L165" s="5" t="s">
        <v>3882</v>
      </c>
      <c r="M165" s="5" t="s">
        <v>11347</v>
      </c>
    </row>
    <row r="166" spans="1:13" x14ac:dyDescent="0.25">
      <c r="A166" s="5" t="s">
        <v>21</v>
      </c>
      <c r="B166" s="5" t="s">
        <v>176</v>
      </c>
      <c r="C166" s="5" t="s">
        <v>1395</v>
      </c>
      <c r="D166" s="5" t="s">
        <v>5127</v>
      </c>
      <c r="E166" s="5" t="s">
        <v>6371</v>
      </c>
      <c r="F166" s="5" t="s">
        <v>7615</v>
      </c>
      <c r="G166" s="5" t="s">
        <v>8859</v>
      </c>
      <c r="H166" s="5" t="s">
        <v>10103</v>
      </c>
      <c r="I166" s="5" t="s">
        <v>2639</v>
      </c>
      <c r="J166" s="5" t="s">
        <v>22</v>
      </c>
      <c r="K166" s="5" t="s">
        <v>12593</v>
      </c>
      <c r="L166" s="5" t="s">
        <v>3883</v>
      </c>
      <c r="M166" s="5" t="s">
        <v>11348</v>
      </c>
    </row>
    <row r="167" spans="1:13" x14ac:dyDescent="0.25">
      <c r="A167" s="5" t="s">
        <v>21</v>
      </c>
      <c r="B167" s="5" t="s">
        <v>177</v>
      </c>
      <c r="C167" s="5" t="s">
        <v>1396</v>
      </c>
      <c r="D167" s="5" t="s">
        <v>5128</v>
      </c>
      <c r="E167" s="5" t="s">
        <v>6372</v>
      </c>
      <c r="F167" s="5" t="s">
        <v>7616</v>
      </c>
      <c r="G167" s="5" t="s">
        <v>8860</v>
      </c>
      <c r="H167" s="5" t="s">
        <v>10104</v>
      </c>
      <c r="I167" s="5" t="s">
        <v>2640</v>
      </c>
      <c r="J167" s="5" t="s">
        <v>22</v>
      </c>
      <c r="K167" s="5" t="s">
        <v>12594</v>
      </c>
      <c r="L167" s="5" t="s">
        <v>3884</v>
      </c>
      <c r="M167" s="5" t="s">
        <v>11349</v>
      </c>
    </row>
    <row r="168" spans="1:13" x14ac:dyDescent="0.25">
      <c r="A168" s="5" t="s">
        <v>21</v>
      </c>
      <c r="B168" s="5" t="s">
        <v>13704</v>
      </c>
      <c r="C168" s="5" t="s">
        <v>1397</v>
      </c>
      <c r="D168" s="5" t="s">
        <v>5129</v>
      </c>
      <c r="E168" s="5" t="s">
        <v>6373</v>
      </c>
      <c r="F168" s="5" t="s">
        <v>7617</v>
      </c>
      <c r="G168" s="5" t="s">
        <v>8861</v>
      </c>
      <c r="H168" s="5" t="s">
        <v>10105</v>
      </c>
      <c r="I168" s="5" t="s">
        <v>2641</v>
      </c>
      <c r="J168" s="5" t="s">
        <v>22</v>
      </c>
      <c r="K168" s="5" t="s">
        <v>12595</v>
      </c>
      <c r="L168" s="5" t="s">
        <v>3885</v>
      </c>
      <c r="M168" s="5" t="s">
        <v>11350</v>
      </c>
    </row>
    <row r="169" spans="1:13" x14ac:dyDescent="0.25">
      <c r="A169" s="5" t="s">
        <v>21</v>
      </c>
      <c r="B169" s="5" t="s">
        <v>13705</v>
      </c>
      <c r="C169" s="5" t="s">
        <v>1398</v>
      </c>
      <c r="D169" s="5" t="s">
        <v>5130</v>
      </c>
      <c r="E169" s="5" t="s">
        <v>6374</v>
      </c>
      <c r="F169" s="5" t="s">
        <v>7618</v>
      </c>
      <c r="G169" s="5" t="s">
        <v>8862</v>
      </c>
      <c r="H169" s="5" t="s">
        <v>10106</v>
      </c>
      <c r="I169" s="5" t="s">
        <v>2642</v>
      </c>
      <c r="J169" s="5" t="s">
        <v>22</v>
      </c>
      <c r="K169" s="5" t="s">
        <v>12596</v>
      </c>
      <c r="L169" s="5" t="s">
        <v>3886</v>
      </c>
      <c r="M169" s="5" t="s">
        <v>11351</v>
      </c>
    </row>
    <row r="170" spans="1:13" x14ac:dyDescent="0.25">
      <c r="A170" s="5" t="s">
        <v>21</v>
      </c>
      <c r="B170" s="5" t="s">
        <v>13706</v>
      </c>
      <c r="C170" s="5" t="s">
        <v>1399</v>
      </c>
      <c r="D170" s="5" t="s">
        <v>5131</v>
      </c>
      <c r="E170" s="5" t="s">
        <v>6375</v>
      </c>
      <c r="F170" s="5" t="s">
        <v>7619</v>
      </c>
      <c r="G170" s="5" t="s">
        <v>8863</v>
      </c>
      <c r="H170" s="5" t="s">
        <v>10107</v>
      </c>
      <c r="I170" s="5" t="s">
        <v>2643</v>
      </c>
      <c r="J170" s="5" t="s">
        <v>22</v>
      </c>
      <c r="K170" s="5" t="s">
        <v>12597</v>
      </c>
      <c r="L170" s="5" t="s">
        <v>3887</v>
      </c>
      <c r="M170" s="5" t="s">
        <v>11352</v>
      </c>
    </row>
    <row r="171" spans="1:13" x14ac:dyDescent="0.25">
      <c r="A171" s="5" t="s">
        <v>21</v>
      </c>
      <c r="B171" s="5" t="s">
        <v>178</v>
      </c>
      <c r="C171" s="5" t="s">
        <v>1400</v>
      </c>
      <c r="D171" s="5" t="s">
        <v>5132</v>
      </c>
      <c r="E171" s="5" t="s">
        <v>6376</v>
      </c>
      <c r="F171" s="5" t="s">
        <v>7620</v>
      </c>
      <c r="G171" s="5" t="s">
        <v>8864</v>
      </c>
      <c r="H171" s="5" t="s">
        <v>10108</v>
      </c>
      <c r="I171" s="5" t="s">
        <v>2644</v>
      </c>
      <c r="J171" s="5" t="s">
        <v>22</v>
      </c>
      <c r="K171" s="5" t="s">
        <v>12598</v>
      </c>
      <c r="L171" s="5" t="s">
        <v>3888</v>
      </c>
      <c r="M171" s="5" t="s">
        <v>11353</v>
      </c>
    </row>
    <row r="172" spans="1:13" x14ac:dyDescent="0.25">
      <c r="A172" s="5" t="s">
        <v>21</v>
      </c>
      <c r="B172" s="5" t="s">
        <v>179</v>
      </c>
      <c r="C172" s="5" t="s">
        <v>1401</v>
      </c>
      <c r="D172" s="5" t="s">
        <v>5133</v>
      </c>
      <c r="E172" s="5" t="s">
        <v>6377</v>
      </c>
      <c r="F172" s="5" t="s">
        <v>7621</v>
      </c>
      <c r="G172" s="5" t="s">
        <v>8865</v>
      </c>
      <c r="H172" s="5" t="s">
        <v>10109</v>
      </c>
      <c r="I172" s="5" t="s">
        <v>2645</v>
      </c>
      <c r="J172" s="5" t="s">
        <v>22</v>
      </c>
      <c r="K172" s="5" t="s">
        <v>12599</v>
      </c>
      <c r="L172" s="5" t="s">
        <v>3889</v>
      </c>
      <c r="M172" s="5" t="s">
        <v>11354</v>
      </c>
    </row>
    <row r="173" spans="1:13" x14ac:dyDescent="0.25">
      <c r="A173" s="5" t="s">
        <v>21</v>
      </c>
      <c r="B173" s="5" t="s">
        <v>180</v>
      </c>
      <c r="C173" s="5" t="s">
        <v>1402</v>
      </c>
      <c r="D173" s="5" t="s">
        <v>5134</v>
      </c>
      <c r="E173" s="5" t="s">
        <v>6378</v>
      </c>
      <c r="F173" s="5" t="s">
        <v>7622</v>
      </c>
      <c r="G173" s="5" t="s">
        <v>8866</v>
      </c>
      <c r="H173" s="5" t="s">
        <v>10110</v>
      </c>
      <c r="I173" s="5" t="s">
        <v>2646</v>
      </c>
      <c r="J173" s="5" t="s">
        <v>22</v>
      </c>
      <c r="K173" s="5" t="s">
        <v>12600</v>
      </c>
      <c r="L173" s="5" t="s">
        <v>3890</v>
      </c>
      <c r="M173" s="5" t="s">
        <v>11355</v>
      </c>
    </row>
    <row r="174" spans="1:13" x14ac:dyDescent="0.25">
      <c r="A174" s="5" t="s">
        <v>21</v>
      </c>
      <c r="B174" s="5" t="s">
        <v>181</v>
      </c>
      <c r="C174" s="5" t="s">
        <v>1403</v>
      </c>
      <c r="D174" s="5" t="s">
        <v>5135</v>
      </c>
      <c r="E174" s="5" t="s">
        <v>6379</v>
      </c>
      <c r="F174" s="5" t="s">
        <v>7623</v>
      </c>
      <c r="G174" s="5" t="s">
        <v>8867</v>
      </c>
      <c r="H174" s="5" t="s">
        <v>10111</v>
      </c>
      <c r="I174" s="5" t="s">
        <v>2647</v>
      </c>
      <c r="J174" s="5" t="s">
        <v>22</v>
      </c>
      <c r="K174" s="5" t="s">
        <v>12601</v>
      </c>
      <c r="L174" s="5" t="s">
        <v>3891</v>
      </c>
      <c r="M174" s="5" t="s">
        <v>11356</v>
      </c>
    </row>
    <row r="175" spans="1:13" x14ac:dyDescent="0.25">
      <c r="A175" s="5" t="s">
        <v>21</v>
      </c>
      <c r="B175" s="5" t="s">
        <v>182</v>
      </c>
      <c r="C175" s="5" t="s">
        <v>1404</v>
      </c>
      <c r="D175" s="5" t="s">
        <v>5136</v>
      </c>
      <c r="E175" s="5" t="s">
        <v>6380</v>
      </c>
      <c r="F175" s="5" t="s">
        <v>7624</v>
      </c>
      <c r="G175" s="5" t="s">
        <v>8868</v>
      </c>
      <c r="H175" s="5" t="s">
        <v>10112</v>
      </c>
      <c r="I175" s="5" t="s">
        <v>2648</v>
      </c>
      <c r="J175" s="5" t="s">
        <v>22</v>
      </c>
      <c r="K175" s="5" t="s">
        <v>12602</v>
      </c>
      <c r="L175" s="5" t="s">
        <v>3892</v>
      </c>
      <c r="M175" s="5" t="s">
        <v>11357</v>
      </c>
    </row>
    <row r="176" spans="1:13" x14ac:dyDescent="0.25">
      <c r="A176" s="5" t="s">
        <v>21</v>
      </c>
      <c r="B176" s="5" t="s">
        <v>183</v>
      </c>
      <c r="C176" s="5" t="s">
        <v>1405</v>
      </c>
      <c r="D176" s="5" t="s">
        <v>5137</v>
      </c>
      <c r="E176" s="5" t="s">
        <v>6381</v>
      </c>
      <c r="F176" s="5" t="s">
        <v>7625</v>
      </c>
      <c r="G176" s="5" t="s">
        <v>8869</v>
      </c>
      <c r="H176" s="5" t="s">
        <v>10113</v>
      </c>
      <c r="I176" s="5" t="s">
        <v>2649</v>
      </c>
      <c r="J176" s="5" t="s">
        <v>22</v>
      </c>
      <c r="K176" s="5" t="s">
        <v>12603</v>
      </c>
      <c r="L176" s="5" t="s">
        <v>3893</v>
      </c>
      <c r="M176" s="5" t="s">
        <v>11358</v>
      </c>
    </row>
    <row r="177" spans="1:13" x14ac:dyDescent="0.25">
      <c r="A177" s="5" t="s">
        <v>21</v>
      </c>
      <c r="B177" s="5" t="s">
        <v>184</v>
      </c>
      <c r="C177" s="5" t="s">
        <v>1406</v>
      </c>
      <c r="D177" s="5" t="s">
        <v>5138</v>
      </c>
      <c r="E177" s="5" t="s">
        <v>6382</v>
      </c>
      <c r="F177" s="5" t="s">
        <v>7626</v>
      </c>
      <c r="G177" s="5" t="s">
        <v>8870</v>
      </c>
      <c r="H177" s="5" t="s">
        <v>10114</v>
      </c>
      <c r="I177" s="5" t="s">
        <v>2650</v>
      </c>
      <c r="J177" s="5" t="s">
        <v>22</v>
      </c>
      <c r="K177" s="5" t="s">
        <v>12604</v>
      </c>
      <c r="L177" s="5" t="s">
        <v>3894</v>
      </c>
      <c r="M177" s="5" t="s">
        <v>11359</v>
      </c>
    </row>
    <row r="178" spans="1:13" x14ac:dyDescent="0.25">
      <c r="A178" s="5" t="s">
        <v>21</v>
      </c>
      <c r="B178" s="5" t="s">
        <v>185</v>
      </c>
      <c r="C178" s="5" t="s">
        <v>1407</v>
      </c>
      <c r="D178" s="5" t="s">
        <v>5139</v>
      </c>
      <c r="E178" s="5" t="s">
        <v>6383</v>
      </c>
      <c r="F178" s="5" t="s">
        <v>7627</v>
      </c>
      <c r="G178" s="5" t="s">
        <v>8871</v>
      </c>
      <c r="H178" s="5" t="s">
        <v>10115</v>
      </c>
      <c r="I178" s="5" t="s">
        <v>2651</v>
      </c>
      <c r="J178" s="5" t="s">
        <v>22</v>
      </c>
      <c r="K178" s="5" t="s">
        <v>12605</v>
      </c>
      <c r="L178" s="5" t="s">
        <v>3895</v>
      </c>
      <c r="M178" s="5" t="s">
        <v>11360</v>
      </c>
    </row>
    <row r="179" spans="1:13" x14ac:dyDescent="0.25">
      <c r="A179" s="5" t="s">
        <v>21</v>
      </c>
      <c r="B179" s="5" t="s">
        <v>186</v>
      </c>
      <c r="C179" s="5" t="s">
        <v>1408</v>
      </c>
      <c r="D179" s="5" t="s">
        <v>5140</v>
      </c>
      <c r="E179" s="5" t="s">
        <v>6384</v>
      </c>
      <c r="F179" s="5" t="s">
        <v>7628</v>
      </c>
      <c r="G179" s="5" t="s">
        <v>8872</v>
      </c>
      <c r="H179" s="5" t="s">
        <v>10116</v>
      </c>
      <c r="I179" s="5" t="s">
        <v>2652</v>
      </c>
      <c r="J179" s="5" t="s">
        <v>22</v>
      </c>
      <c r="K179" s="5" t="s">
        <v>12606</v>
      </c>
      <c r="L179" s="5" t="s">
        <v>3896</v>
      </c>
      <c r="M179" s="5" t="s">
        <v>11361</v>
      </c>
    </row>
    <row r="180" spans="1:13" x14ac:dyDescent="0.25">
      <c r="A180" s="5" t="s">
        <v>21</v>
      </c>
      <c r="B180" s="5" t="s">
        <v>187</v>
      </c>
      <c r="C180" s="5" t="s">
        <v>1409</v>
      </c>
      <c r="D180" s="5" t="s">
        <v>5141</v>
      </c>
      <c r="E180" s="5" t="s">
        <v>6385</v>
      </c>
      <c r="F180" s="5" t="s">
        <v>7629</v>
      </c>
      <c r="G180" s="5" t="s">
        <v>8873</v>
      </c>
      <c r="H180" s="5" t="s">
        <v>10117</v>
      </c>
      <c r="I180" s="5" t="s">
        <v>2653</v>
      </c>
      <c r="J180" s="5" t="s">
        <v>22</v>
      </c>
      <c r="K180" s="5" t="s">
        <v>12607</v>
      </c>
      <c r="L180" s="5" t="s">
        <v>3897</v>
      </c>
      <c r="M180" s="5" t="s">
        <v>11362</v>
      </c>
    </row>
    <row r="181" spans="1:13" x14ac:dyDescent="0.25">
      <c r="A181" s="5" t="s">
        <v>21</v>
      </c>
      <c r="B181" s="5" t="s">
        <v>188</v>
      </c>
      <c r="C181" s="5" t="s">
        <v>1410</v>
      </c>
      <c r="D181" s="5" t="s">
        <v>5142</v>
      </c>
      <c r="E181" s="5" t="s">
        <v>6386</v>
      </c>
      <c r="F181" s="5" t="s">
        <v>7630</v>
      </c>
      <c r="G181" s="5" t="s">
        <v>8874</v>
      </c>
      <c r="H181" s="5" t="s">
        <v>10118</v>
      </c>
      <c r="I181" s="5" t="s">
        <v>2654</v>
      </c>
      <c r="J181" s="5" t="s">
        <v>22</v>
      </c>
      <c r="K181" s="5" t="s">
        <v>12608</v>
      </c>
      <c r="L181" s="5" t="s">
        <v>3898</v>
      </c>
      <c r="M181" s="5" t="s">
        <v>11363</v>
      </c>
    </row>
    <row r="182" spans="1:13" x14ac:dyDescent="0.25">
      <c r="A182" s="5" t="s">
        <v>21</v>
      </c>
      <c r="B182" s="5" t="s">
        <v>189</v>
      </c>
      <c r="C182" s="5" t="s">
        <v>1411</v>
      </c>
      <c r="D182" s="5" t="s">
        <v>5143</v>
      </c>
      <c r="E182" s="5" t="s">
        <v>6387</v>
      </c>
      <c r="F182" s="5" t="s">
        <v>7631</v>
      </c>
      <c r="G182" s="5" t="s">
        <v>8875</v>
      </c>
      <c r="H182" s="5" t="s">
        <v>10119</v>
      </c>
      <c r="I182" s="5" t="s">
        <v>2655</v>
      </c>
      <c r="J182" s="5" t="s">
        <v>22</v>
      </c>
      <c r="K182" s="5" t="s">
        <v>12609</v>
      </c>
      <c r="L182" s="5" t="s">
        <v>3899</v>
      </c>
      <c r="M182" s="5" t="s">
        <v>11364</v>
      </c>
    </row>
    <row r="183" spans="1:13" x14ac:dyDescent="0.25">
      <c r="A183" s="5" t="s">
        <v>21</v>
      </c>
      <c r="B183" s="5" t="s">
        <v>190</v>
      </c>
      <c r="C183" s="5" t="s">
        <v>1412</v>
      </c>
      <c r="D183" s="5" t="s">
        <v>5144</v>
      </c>
      <c r="E183" s="5" t="s">
        <v>6388</v>
      </c>
      <c r="F183" s="5" t="s">
        <v>7632</v>
      </c>
      <c r="G183" s="5" t="s">
        <v>8876</v>
      </c>
      <c r="H183" s="5" t="s">
        <v>10120</v>
      </c>
      <c r="I183" s="5" t="s">
        <v>2656</v>
      </c>
      <c r="J183" s="5" t="s">
        <v>22</v>
      </c>
      <c r="K183" s="5" t="s">
        <v>12610</v>
      </c>
      <c r="L183" s="5" t="s">
        <v>3900</v>
      </c>
      <c r="M183" s="5" t="s">
        <v>11365</v>
      </c>
    </row>
    <row r="184" spans="1:13" x14ac:dyDescent="0.25">
      <c r="A184" s="5" t="s">
        <v>21</v>
      </c>
      <c r="B184" s="5" t="s">
        <v>191</v>
      </c>
      <c r="C184" s="5" t="s">
        <v>1413</v>
      </c>
      <c r="D184" s="5" t="s">
        <v>5145</v>
      </c>
      <c r="E184" s="5" t="s">
        <v>6389</v>
      </c>
      <c r="F184" s="5" t="s">
        <v>7633</v>
      </c>
      <c r="G184" s="5" t="s">
        <v>8877</v>
      </c>
      <c r="H184" s="5" t="s">
        <v>10121</v>
      </c>
      <c r="I184" s="5" t="s">
        <v>2657</v>
      </c>
      <c r="J184" s="5" t="s">
        <v>22</v>
      </c>
      <c r="K184" s="5" t="s">
        <v>12611</v>
      </c>
      <c r="L184" s="5" t="s">
        <v>3901</v>
      </c>
      <c r="M184" s="5" t="s">
        <v>11366</v>
      </c>
    </row>
    <row r="185" spans="1:13" x14ac:dyDescent="0.25">
      <c r="A185" s="5" t="s">
        <v>21</v>
      </c>
      <c r="B185" s="5" t="s">
        <v>192</v>
      </c>
      <c r="C185" s="5" t="s">
        <v>1414</v>
      </c>
      <c r="D185" s="5" t="s">
        <v>5146</v>
      </c>
      <c r="E185" s="5" t="s">
        <v>6390</v>
      </c>
      <c r="F185" s="5" t="s">
        <v>7634</v>
      </c>
      <c r="G185" s="5" t="s">
        <v>8878</v>
      </c>
      <c r="H185" s="5" t="s">
        <v>10122</v>
      </c>
      <c r="I185" s="5" t="s">
        <v>2658</v>
      </c>
      <c r="J185" s="5" t="s">
        <v>22</v>
      </c>
      <c r="K185" s="5" t="s">
        <v>12612</v>
      </c>
      <c r="L185" s="5" t="s">
        <v>3902</v>
      </c>
      <c r="M185" s="5" t="s">
        <v>11367</v>
      </c>
    </row>
    <row r="186" spans="1:13" x14ac:dyDescent="0.25">
      <c r="A186" s="5" t="s">
        <v>21</v>
      </c>
      <c r="B186" s="5" t="s">
        <v>193</v>
      </c>
      <c r="C186" s="5" t="s">
        <v>1415</v>
      </c>
      <c r="D186" s="5" t="s">
        <v>5147</v>
      </c>
      <c r="E186" s="5" t="s">
        <v>6391</v>
      </c>
      <c r="F186" s="5" t="s">
        <v>7635</v>
      </c>
      <c r="G186" s="5" t="s">
        <v>8879</v>
      </c>
      <c r="H186" s="5" t="s">
        <v>10123</v>
      </c>
      <c r="I186" s="5" t="s">
        <v>2659</v>
      </c>
      <c r="J186" s="5" t="s">
        <v>22</v>
      </c>
      <c r="K186" s="5" t="s">
        <v>12613</v>
      </c>
      <c r="L186" s="5" t="s">
        <v>3903</v>
      </c>
      <c r="M186" s="5" t="s">
        <v>11368</v>
      </c>
    </row>
    <row r="187" spans="1:13" x14ac:dyDescent="0.25">
      <c r="A187" s="5" t="s">
        <v>21</v>
      </c>
      <c r="B187" s="5" t="s">
        <v>194</v>
      </c>
      <c r="C187" s="5" t="s">
        <v>1416</v>
      </c>
      <c r="D187" s="5" t="s">
        <v>5148</v>
      </c>
      <c r="E187" s="5" t="s">
        <v>6392</v>
      </c>
      <c r="F187" s="5" t="s">
        <v>7636</v>
      </c>
      <c r="G187" s="5" t="s">
        <v>8880</v>
      </c>
      <c r="H187" s="5" t="s">
        <v>10124</v>
      </c>
      <c r="I187" s="5" t="s">
        <v>2660</v>
      </c>
      <c r="J187" s="5" t="s">
        <v>22</v>
      </c>
      <c r="K187" s="5" t="s">
        <v>12614</v>
      </c>
      <c r="L187" s="5" t="s">
        <v>3904</v>
      </c>
      <c r="M187" s="5" t="s">
        <v>11369</v>
      </c>
    </row>
    <row r="188" spans="1:13" x14ac:dyDescent="0.25">
      <c r="A188" s="5" t="s">
        <v>21</v>
      </c>
      <c r="B188" s="5" t="s">
        <v>195</v>
      </c>
      <c r="C188" s="5" t="s">
        <v>1417</v>
      </c>
      <c r="D188" s="5" t="s">
        <v>5149</v>
      </c>
      <c r="E188" s="5" t="s">
        <v>6393</v>
      </c>
      <c r="F188" s="5" t="s">
        <v>7637</v>
      </c>
      <c r="G188" s="5" t="s">
        <v>8881</v>
      </c>
      <c r="H188" s="5" t="s">
        <v>10125</v>
      </c>
      <c r="I188" s="5" t="s">
        <v>2661</v>
      </c>
      <c r="J188" s="5" t="s">
        <v>22</v>
      </c>
      <c r="K188" s="5" t="s">
        <v>12615</v>
      </c>
      <c r="L188" s="5" t="s">
        <v>3905</v>
      </c>
      <c r="M188" s="5" t="s">
        <v>11370</v>
      </c>
    </row>
    <row r="189" spans="1:13" x14ac:dyDescent="0.25">
      <c r="A189" s="5" t="s">
        <v>21</v>
      </c>
      <c r="B189" s="5" t="s">
        <v>196</v>
      </c>
      <c r="C189" s="5" t="s">
        <v>1418</v>
      </c>
      <c r="D189" s="5" t="s">
        <v>5150</v>
      </c>
      <c r="E189" s="5" t="s">
        <v>6394</v>
      </c>
      <c r="F189" s="5" t="s">
        <v>7638</v>
      </c>
      <c r="G189" s="5" t="s">
        <v>8882</v>
      </c>
      <c r="H189" s="5" t="s">
        <v>10126</v>
      </c>
      <c r="I189" s="5" t="s">
        <v>2662</v>
      </c>
      <c r="J189" s="5" t="s">
        <v>22</v>
      </c>
      <c r="K189" s="5" t="s">
        <v>12616</v>
      </c>
      <c r="L189" s="5" t="s">
        <v>3906</v>
      </c>
      <c r="M189" s="5" t="s">
        <v>11371</v>
      </c>
    </row>
    <row r="190" spans="1:13" x14ac:dyDescent="0.25">
      <c r="A190" s="5" t="s">
        <v>21</v>
      </c>
      <c r="B190" s="5" t="s">
        <v>197</v>
      </c>
      <c r="C190" s="5" t="s">
        <v>1419</v>
      </c>
      <c r="D190" s="5" t="s">
        <v>5151</v>
      </c>
      <c r="E190" s="5" t="s">
        <v>6395</v>
      </c>
      <c r="F190" s="5" t="s">
        <v>7639</v>
      </c>
      <c r="G190" s="5" t="s">
        <v>8883</v>
      </c>
      <c r="H190" s="5" t="s">
        <v>10127</v>
      </c>
      <c r="I190" s="5" t="s">
        <v>2663</v>
      </c>
      <c r="J190" s="5" t="s">
        <v>22</v>
      </c>
      <c r="K190" s="5" t="s">
        <v>12617</v>
      </c>
      <c r="L190" s="5" t="s">
        <v>3907</v>
      </c>
      <c r="M190" s="5" t="s">
        <v>11372</v>
      </c>
    </row>
    <row r="191" spans="1:13" x14ac:dyDescent="0.25">
      <c r="A191" s="5" t="s">
        <v>21</v>
      </c>
      <c r="B191" s="5" t="s">
        <v>198</v>
      </c>
      <c r="C191" s="5" t="s">
        <v>1420</v>
      </c>
      <c r="D191" s="5" t="s">
        <v>5152</v>
      </c>
      <c r="E191" s="5" t="s">
        <v>6396</v>
      </c>
      <c r="F191" s="5" t="s">
        <v>7640</v>
      </c>
      <c r="G191" s="5" t="s">
        <v>8884</v>
      </c>
      <c r="H191" s="5" t="s">
        <v>10128</v>
      </c>
      <c r="I191" s="5" t="s">
        <v>2664</v>
      </c>
      <c r="J191" s="5" t="s">
        <v>22</v>
      </c>
      <c r="K191" s="5" t="s">
        <v>12618</v>
      </c>
      <c r="L191" s="5" t="s">
        <v>3908</v>
      </c>
      <c r="M191" s="5" t="s">
        <v>11373</v>
      </c>
    </row>
    <row r="192" spans="1:13" x14ac:dyDescent="0.25">
      <c r="A192" s="5" t="s">
        <v>21</v>
      </c>
      <c r="B192" s="5" t="s">
        <v>199</v>
      </c>
      <c r="C192" s="5" t="s">
        <v>1421</v>
      </c>
      <c r="D192" s="5" t="s">
        <v>5153</v>
      </c>
      <c r="E192" s="5" t="s">
        <v>6397</v>
      </c>
      <c r="F192" s="5" t="s">
        <v>7641</v>
      </c>
      <c r="G192" s="5" t="s">
        <v>8885</v>
      </c>
      <c r="H192" s="5" t="s">
        <v>10129</v>
      </c>
      <c r="I192" s="5" t="s">
        <v>2665</v>
      </c>
      <c r="J192" s="5" t="s">
        <v>22</v>
      </c>
      <c r="K192" s="5" t="s">
        <v>12619</v>
      </c>
      <c r="L192" s="5" t="s">
        <v>3909</v>
      </c>
      <c r="M192" s="5" t="s">
        <v>11374</v>
      </c>
    </row>
    <row r="193" spans="1:13" x14ac:dyDescent="0.25">
      <c r="A193" s="5" t="s">
        <v>21</v>
      </c>
      <c r="B193" s="5" t="s">
        <v>200</v>
      </c>
      <c r="C193" s="5" t="s">
        <v>1422</v>
      </c>
      <c r="D193" s="5" t="s">
        <v>5154</v>
      </c>
      <c r="E193" s="5" t="s">
        <v>6398</v>
      </c>
      <c r="F193" s="5" t="s">
        <v>7642</v>
      </c>
      <c r="G193" s="5" t="s">
        <v>8886</v>
      </c>
      <c r="H193" s="5" t="s">
        <v>10130</v>
      </c>
      <c r="I193" s="5" t="s">
        <v>2666</v>
      </c>
      <c r="J193" s="5" t="s">
        <v>22</v>
      </c>
      <c r="K193" s="5" t="s">
        <v>12620</v>
      </c>
      <c r="L193" s="5" t="s">
        <v>3910</v>
      </c>
      <c r="M193" s="5" t="s">
        <v>11375</v>
      </c>
    </row>
    <row r="194" spans="1:13" x14ac:dyDescent="0.25">
      <c r="A194" s="5" t="s">
        <v>21</v>
      </c>
      <c r="B194" s="5" t="s">
        <v>201</v>
      </c>
      <c r="C194" s="5" t="s">
        <v>1423</v>
      </c>
      <c r="D194" s="5" t="s">
        <v>5155</v>
      </c>
      <c r="E194" s="5" t="s">
        <v>6399</v>
      </c>
      <c r="F194" s="5" t="s">
        <v>7643</v>
      </c>
      <c r="G194" s="5" t="s">
        <v>8887</v>
      </c>
      <c r="H194" s="5" t="s">
        <v>10131</v>
      </c>
      <c r="I194" s="5" t="s">
        <v>2667</v>
      </c>
      <c r="J194" s="5" t="s">
        <v>22</v>
      </c>
      <c r="K194" s="5" t="s">
        <v>12621</v>
      </c>
      <c r="L194" s="5" t="s">
        <v>3911</v>
      </c>
      <c r="M194" s="5" t="s">
        <v>11376</v>
      </c>
    </row>
    <row r="195" spans="1:13" x14ac:dyDescent="0.25">
      <c r="A195" s="5" t="s">
        <v>21</v>
      </c>
      <c r="B195" s="5" t="s">
        <v>202</v>
      </c>
      <c r="C195" s="5" t="s">
        <v>1424</v>
      </c>
      <c r="D195" s="5" t="s">
        <v>5156</v>
      </c>
      <c r="E195" s="5" t="s">
        <v>6400</v>
      </c>
      <c r="F195" s="5" t="s">
        <v>7644</v>
      </c>
      <c r="G195" s="5" t="s">
        <v>8888</v>
      </c>
      <c r="H195" s="5" t="s">
        <v>10132</v>
      </c>
      <c r="I195" s="5" t="s">
        <v>2668</v>
      </c>
      <c r="J195" s="5" t="s">
        <v>22</v>
      </c>
      <c r="K195" s="5" t="s">
        <v>12622</v>
      </c>
      <c r="L195" s="5" t="s">
        <v>3912</v>
      </c>
      <c r="M195" s="5" t="s">
        <v>11377</v>
      </c>
    </row>
    <row r="196" spans="1:13" x14ac:dyDescent="0.25">
      <c r="A196" s="5" t="s">
        <v>21</v>
      </c>
      <c r="B196" s="5" t="s">
        <v>203</v>
      </c>
      <c r="C196" s="5" t="s">
        <v>1425</v>
      </c>
      <c r="D196" s="5" t="s">
        <v>5157</v>
      </c>
      <c r="E196" s="5" t="s">
        <v>6401</v>
      </c>
      <c r="F196" s="5" t="s">
        <v>7645</v>
      </c>
      <c r="G196" s="5" t="s">
        <v>8889</v>
      </c>
      <c r="H196" s="5" t="s">
        <v>10133</v>
      </c>
      <c r="I196" s="5" t="s">
        <v>2669</v>
      </c>
      <c r="J196" s="5" t="s">
        <v>22</v>
      </c>
      <c r="K196" s="5" t="s">
        <v>12623</v>
      </c>
      <c r="L196" s="5" t="s">
        <v>3913</v>
      </c>
      <c r="M196" s="5" t="s">
        <v>11378</v>
      </c>
    </row>
    <row r="197" spans="1:13" x14ac:dyDescent="0.25">
      <c r="A197" s="5" t="s">
        <v>21</v>
      </c>
      <c r="B197" s="5" t="s">
        <v>204</v>
      </c>
      <c r="C197" s="5" t="s">
        <v>1426</v>
      </c>
      <c r="D197" s="5" t="s">
        <v>5158</v>
      </c>
      <c r="E197" s="5" t="s">
        <v>6402</v>
      </c>
      <c r="F197" s="5" t="s">
        <v>7646</v>
      </c>
      <c r="G197" s="5" t="s">
        <v>8890</v>
      </c>
      <c r="H197" s="5" t="s">
        <v>10134</v>
      </c>
      <c r="I197" s="5" t="s">
        <v>2670</v>
      </c>
      <c r="J197" s="5" t="s">
        <v>22</v>
      </c>
      <c r="K197" s="5" t="s">
        <v>12624</v>
      </c>
      <c r="L197" s="5" t="s">
        <v>3914</v>
      </c>
      <c r="M197" s="5" t="s">
        <v>11379</v>
      </c>
    </row>
    <row r="198" spans="1:13" x14ac:dyDescent="0.25">
      <c r="A198" s="5" t="s">
        <v>21</v>
      </c>
      <c r="B198" s="5" t="s">
        <v>205</v>
      </c>
      <c r="C198" s="5" t="s">
        <v>1427</v>
      </c>
      <c r="D198" s="5" t="s">
        <v>5159</v>
      </c>
      <c r="E198" s="5" t="s">
        <v>6403</v>
      </c>
      <c r="F198" s="5" t="s">
        <v>7647</v>
      </c>
      <c r="G198" s="5" t="s">
        <v>8891</v>
      </c>
      <c r="H198" s="5" t="s">
        <v>10135</v>
      </c>
      <c r="I198" s="5" t="s">
        <v>2671</v>
      </c>
      <c r="J198" s="5" t="s">
        <v>22</v>
      </c>
      <c r="K198" s="5" t="s">
        <v>12625</v>
      </c>
      <c r="L198" s="5" t="s">
        <v>3915</v>
      </c>
      <c r="M198" s="5" t="s">
        <v>11380</v>
      </c>
    </row>
    <row r="199" spans="1:13" x14ac:dyDescent="0.25">
      <c r="A199" s="5" t="s">
        <v>21</v>
      </c>
      <c r="B199" s="5" t="s">
        <v>206</v>
      </c>
      <c r="C199" s="5" t="s">
        <v>1428</v>
      </c>
      <c r="D199" s="5" t="s">
        <v>5160</v>
      </c>
      <c r="E199" s="5" t="s">
        <v>6404</v>
      </c>
      <c r="F199" s="5" t="s">
        <v>7648</v>
      </c>
      <c r="G199" s="5" t="s">
        <v>8892</v>
      </c>
      <c r="H199" s="5" t="s">
        <v>10136</v>
      </c>
      <c r="I199" s="5" t="s">
        <v>2672</v>
      </c>
      <c r="J199" s="5" t="s">
        <v>22</v>
      </c>
      <c r="K199" s="5" t="s">
        <v>12626</v>
      </c>
      <c r="L199" s="5" t="s">
        <v>3916</v>
      </c>
      <c r="M199" s="5" t="s">
        <v>11381</v>
      </c>
    </row>
    <row r="200" spans="1:13" x14ac:dyDescent="0.25">
      <c r="A200" s="5" t="s">
        <v>21</v>
      </c>
      <c r="B200" s="5" t="s">
        <v>13707</v>
      </c>
      <c r="C200" s="5" t="s">
        <v>1429</v>
      </c>
      <c r="D200" s="5" t="s">
        <v>5161</v>
      </c>
      <c r="E200" s="5" t="s">
        <v>6405</v>
      </c>
      <c r="F200" s="5" t="s">
        <v>7649</v>
      </c>
      <c r="G200" s="5" t="s">
        <v>8893</v>
      </c>
      <c r="H200" s="5" t="s">
        <v>10137</v>
      </c>
      <c r="I200" s="5" t="s">
        <v>2673</v>
      </c>
      <c r="J200" s="5" t="s">
        <v>22</v>
      </c>
      <c r="K200" s="5" t="s">
        <v>12627</v>
      </c>
      <c r="L200" s="5" t="s">
        <v>3917</v>
      </c>
      <c r="M200" s="5" t="s">
        <v>11382</v>
      </c>
    </row>
    <row r="201" spans="1:13" x14ac:dyDescent="0.25">
      <c r="A201" s="5" t="s">
        <v>21</v>
      </c>
      <c r="B201" s="5" t="s">
        <v>207</v>
      </c>
      <c r="C201" s="5" t="s">
        <v>1430</v>
      </c>
      <c r="D201" s="5" t="s">
        <v>5162</v>
      </c>
      <c r="E201" s="5" t="s">
        <v>6406</v>
      </c>
      <c r="F201" s="5" t="s">
        <v>7650</v>
      </c>
      <c r="G201" s="5" t="s">
        <v>8894</v>
      </c>
      <c r="H201" s="5" t="s">
        <v>10138</v>
      </c>
      <c r="I201" s="5" t="s">
        <v>2674</v>
      </c>
      <c r="J201" s="5" t="s">
        <v>22</v>
      </c>
      <c r="K201" s="5" t="s">
        <v>12628</v>
      </c>
      <c r="L201" s="5" t="s">
        <v>3918</v>
      </c>
      <c r="M201" s="5" t="s">
        <v>11383</v>
      </c>
    </row>
    <row r="202" spans="1:13" x14ac:dyDescent="0.25">
      <c r="A202" s="5" t="s">
        <v>21</v>
      </c>
      <c r="B202" s="5" t="s">
        <v>208</v>
      </c>
      <c r="C202" s="5" t="s">
        <v>1431</v>
      </c>
      <c r="D202" s="5" t="s">
        <v>5163</v>
      </c>
      <c r="E202" s="5" t="s">
        <v>6407</v>
      </c>
      <c r="F202" s="5" t="s">
        <v>7651</v>
      </c>
      <c r="G202" s="5" t="s">
        <v>8895</v>
      </c>
      <c r="H202" s="5" t="s">
        <v>10139</v>
      </c>
      <c r="I202" s="5" t="s">
        <v>2675</v>
      </c>
      <c r="J202" s="5" t="s">
        <v>22</v>
      </c>
      <c r="K202" s="5" t="s">
        <v>12629</v>
      </c>
      <c r="L202" s="5" t="s">
        <v>3919</v>
      </c>
      <c r="M202" s="5" t="s">
        <v>11384</v>
      </c>
    </row>
    <row r="203" spans="1:13" x14ac:dyDescent="0.25">
      <c r="A203" s="5" t="s">
        <v>21</v>
      </c>
      <c r="B203" s="5" t="s">
        <v>209</v>
      </c>
      <c r="C203" s="5" t="s">
        <v>1432</v>
      </c>
      <c r="D203" s="5" t="s">
        <v>5164</v>
      </c>
      <c r="E203" s="5" t="s">
        <v>6408</v>
      </c>
      <c r="F203" s="5" t="s">
        <v>7652</v>
      </c>
      <c r="G203" s="5" t="s">
        <v>8896</v>
      </c>
      <c r="H203" s="5" t="s">
        <v>10140</v>
      </c>
      <c r="I203" s="5" t="s">
        <v>2676</v>
      </c>
      <c r="J203" s="5" t="s">
        <v>22</v>
      </c>
      <c r="K203" s="5" t="s">
        <v>12630</v>
      </c>
      <c r="L203" s="5" t="s">
        <v>3920</v>
      </c>
      <c r="M203" s="5" t="s">
        <v>11385</v>
      </c>
    </row>
    <row r="204" spans="1:13" x14ac:dyDescent="0.25">
      <c r="A204" s="5" t="s">
        <v>21</v>
      </c>
      <c r="B204" s="5" t="s">
        <v>210</v>
      </c>
      <c r="C204" s="5" t="s">
        <v>1433</v>
      </c>
      <c r="D204" s="5" t="s">
        <v>5165</v>
      </c>
      <c r="E204" s="5" t="s">
        <v>6409</v>
      </c>
      <c r="F204" s="5" t="s">
        <v>7653</v>
      </c>
      <c r="G204" s="5" t="s">
        <v>8897</v>
      </c>
      <c r="H204" s="5" t="s">
        <v>10141</v>
      </c>
      <c r="I204" s="5" t="s">
        <v>2677</v>
      </c>
      <c r="J204" s="5" t="s">
        <v>22</v>
      </c>
      <c r="K204" s="5" t="s">
        <v>12631</v>
      </c>
      <c r="L204" s="5" t="s">
        <v>3921</v>
      </c>
      <c r="M204" s="5" t="s">
        <v>11386</v>
      </c>
    </row>
    <row r="205" spans="1:13" x14ac:dyDescent="0.25">
      <c r="A205" s="5" t="s">
        <v>21</v>
      </c>
      <c r="B205" s="5" t="s">
        <v>211</v>
      </c>
      <c r="C205" s="5" t="s">
        <v>1434</v>
      </c>
      <c r="D205" s="5" t="s">
        <v>5166</v>
      </c>
      <c r="E205" s="5" t="s">
        <v>6410</v>
      </c>
      <c r="F205" s="5" t="s">
        <v>7654</v>
      </c>
      <c r="G205" s="5" t="s">
        <v>8898</v>
      </c>
      <c r="H205" s="5" t="s">
        <v>10142</v>
      </c>
      <c r="I205" s="5" t="s">
        <v>2678</v>
      </c>
      <c r="J205" s="5" t="s">
        <v>22</v>
      </c>
      <c r="K205" s="5" t="s">
        <v>12632</v>
      </c>
      <c r="L205" s="5" t="s">
        <v>3922</v>
      </c>
      <c r="M205" s="5" t="s">
        <v>11387</v>
      </c>
    </row>
    <row r="206" spans="1:13" x14ac:dyDescent="0.25">
      <c r="A206" s="5" t="s">
        <v>21</v>
      </c>
      <c r="B206" s="5" t="s">
        <v>212</v>
      </c>
      <c r="C206" s="5" t="s">
        <v>1435</v>
      </c>
      <c r="D206" s="5" t="s">
        <v>5167</v>
      </c>
      <c r="E206" s="5" t="s">
        <v>6411</v>
      </c>
      <c r="F206" s="5" t="s">
        <v>7655</v>
      </c>
      <c r="G206" s="5" t="s">
        <v>8899</v>
      </c>
      <c r="H206" s="5" t="s">
        <v>10143</v>
      </c>
      <c r="I206" s="5" t="s">
        <v>2679</v>
      </c>
      <c r="J206" s="5" t="s">
        <v>22</v>
      </c>
      <c r="K206" s="5" t="s">
        <v>12633</v>
      </c>
      <c r="L206" s="5" t="s">
        <v>3923</v>
      </c>
      <c r="M206" s="5" t="s">
        <v>11388</v>
      </c>
    </row>
    <row r="207" spans="1:13" x14ac:dyDescent="0.25">
      <c r="A207" s="5" t="s">
        <v>21</v>
      </c>
      <c r="B207" s="5" t="s">
        <v>213</v>
      </c>
      <c r="C207" s="5" t="s">
        <v>1436</v>
      </c>
      <c r="D207" s="5" t="s">
        <v>5168</v>
      </c>
      <c r="E207" s="5" t="s">
        <v>6412</v>
      </c>
      <c r="F207" s="5" t="s">
        <v>7656</v>
      </c>
      <c r="G207" s="5" t="s">
        <v>8900</v>
      </c>
      <c r="H207" s="5" t="s">
        <v>10144</v>
      </c>
      <c r="I207" s="5" t="s">
        <v>2680</v>
      </c>
      <c r="J207" s="5" t="s">
        <v>22</v>
      </c>
      <c r="K207" s="5" t="s">
        <v>12634</v>
      </c>
      <c r="L207" s="5" t="s">
        <v>3924</v>
      </c>
      <c r="M207" s="5" t="s">
        <v>11389</v>
      </c>
    </row>
    <row r="208" spans="1:13" x14ac:dyDescent="0.25">
      <c r="A208" s="5" t="s">
        <v>21</v>
      </c>
      <c r="B208" s="5" t="s">
        <v>214</v>
      </c>
      <c r="C208" s="5" t="s">
        <v>1437</v>
      </c>
      <c r="D208" s="5" t="s">
        <v>5169</v>
      </c>
      <c r="E208" s="5" t="s">
        <v>6413</v>
      </c>
      <c r="F208" s="5" t="s">
        <v>7657</v>
      </c>
      <c r="G208" s="5" t="s">
        <v>8901</v>
      </c>
      <c r="H208" s="5" t="s">
        <v>10145</v>
      </c>
      <c r="I208" s="5" t="s">
        <v>2681</v>
      </c>
      <c r="J208" s="5" t="s">
        <v>22</v>
      </c>
      <c r="K208" s="5" t="s">
        <v>12635</v>
      </c>
      <c r="L208" s="5" t="s">
        <v>3925</v>
      </c>
      <c r="M208" s="5" t="s">
        <v>11390</v>
      </c>
    </row>
    <row r="209" spans="1:13" x14ac:dyDescent="0.25">
      <c r="A209" s="5" t="s">
        <v>21</v>
      </c>
      <c r="B209" s="5" t="s">
        <v>215</v>
      </c>
      <c r="C209" s="5" t="s">
        <v>1438</v>
      </c>
      <c r="D209" s="5" t="s">
        <v>5170</v>
      </c>
      <c r="E209" s="5" t="s">
        <v>6414</v>
      </c>
      <c r="F209" s="5" t="s">
        <v>7658</v>
      </c>
      <c r="G209" s="5" t="s">
        <v>8902</v>
      </c>
      <c r="H209" s="5" t="s">
        <v>10146</v>
      </c>
      <c r="I209" s="5" t="s">
        <v>2682</v>
      </c>
      <c r="J209" s="5" t="s">
        <v>22</v>
      </c>
      <c r="K209" s="5" t="s">
        <v>12636</v>
      </c>
      <c r="L209" s="5" t="s">
        <v>3926</v>
      </c>
      <c r="M209" s="5" t="s">
        <v>11391</v>
      </c>
    </row>
    <row r="210" spans="1:13" x14ac:dyDescent="0.25">
      <c r="A210" s="5" t="s">
        <v>21</v>
      </c>
      <c r="B210" s="5" t="s">
        <v>216</v>
      </c>
      <c r="C210" s="5" t="s">
        <v>1439</v>
      </c>
      <c r="D210" s="5" t="s">
        <v>5171</v>
      </c>
      <c r="E210" s="5" t="s">
        <v>6415</v>
      </c>
      <c r="F210" s="5" t="s">
        <v>7659</v>
      </c>
      <c r="G210" s="5" t="s">
        <v>8903</v>
      </c>
      <c r="H210" s="5" t="s">
        <v>10147</v>
      </c>
      <c r="I210" s="5" t="s">
        <v>2683</v>
      </c>
      <c r="J210" s="5" t="s">
        <v>22</v>
      </c>
      <c r="K210" s="5" t="s">
        <v>12637</v>
      </c>
      <c r="L210" s="5" t="s">
        <v>3927</v>
      </c>
      <c r="M210" s="5" t="s">
        <v>11392</v>
      </c>
    </row>
    <row r="211" spans="1:13" x14ac:dyDescent="0.25">
      <c r="A211" s="5" t="s">
        <v>21</v>
      </c>
      <c r="B211" s="5" t="s">
        <v>217</v>
      </c>
      <c r="C211" s="5" t="s">
        <v>1440</v>
      </c>
      <c r="D211" s="5" t="s">
        <v>5172</v>
      </c>
      <c r="E211" s="5" t="s">
        <v>6416</v>
      </c>
      <c r="F211" s="5" t="s">
        <v>7660</v>
      </c>
      <c r="G211" s="5" t="s">
        <v>8904</v>
      </c>
      <c r="H211" s="5" t="s">
        <v>10148</v>
      </c>
      <c r="I211" s="5" t="s">
        <v>2684</v>
      </c>
      <c r="J211" s="5" t="s">
        <v>22</v>
      </c>
      <c r="K211" s="5" t="s">
        <v>12638</v>
      </c>
      <c r="L211" s="5" t="s">
        <v>3928</v>
      </c>
      <c r="M211" s="5" t="s">
        <v>11393</v>
      </c>
    </row>
    <row r="212" spans="1:13" x14ac:dyDescent="0.25">
      <c r="A212" s="5" t="s">
        <v>21</v>
      </c>
      <c r="B212" s="5" t="s">
        <v>218</v>
      </c>
      <c r="C212" s="5" t="s">
        <v>1441</v>
      </c>
      <c r="D212" s="5" t="s">
        <v>5173</v>
      </c>
      <c r="E212" s="5" t="s">
        <v>6417</v>
      </c>
      <c r="F212" s="5" t="s">
        <v>7661</v>
      </c>
      <c r="G212" s="5" t="s">
        <v>8905</v>
      </c>
      <c r="H212" s="5" t="s">
        <v>10149</v>
      </c>
      <c r="I212" s="5" t="s">
        <v>2685</v>
      </c>
      <c r="J212" s="5" t="s">
        <v>22</v>
      </c>
      <c r="K212" s="5" t="s">
        <v>12639</v>
      </c>
      <c r="L212" s="5" t="s">
        <v>3929</v>
      </c>
      <c r="M212" s="5" t="s">
        <v>11394</v>
      </c>
    </row>
    <row r="213" spans="1:13" x14ac:dyDescent="0.25">
      <c r="A213" s="5" t="s">
        <v>21</v>
      </c>
      <c r="B213" s="5" t="s">
        <v>219</v>
      </c>
      <c r="C213" s="5" t="s">
        <v>1442</v>
      </c>
      <c r="D213" s="5" t="s">
        <v>5174</v>
      </c>
      <c r="E213" s="5" t="s">
        <v>6418</v>
      </c>
      <c r="F213" s="5" t="s">
        <v>7662</v>
      </c>
      <c r="G213" s="5" t="s">
        <v>8906</v>
      </c>
      <c r="H213" s="5" t="s">
        <v>10150</v>
      </c>
      <c r="I213" s="5" t="s">
        <v>2686</v>
      </c>
      <c r="J213" s="5" t="s">
        <v>22</v>
      </c>
      <c r="K213" s="5" t="s">
        <v>12640</v>
      </c>
      <c r="L213" s="5" t="s">
        <v>3930</v>
      </c>
      <c r="M213" s="5" t="s">
        <v>11395</v>
      </c>
    </row>
    <row r="214" spans="1:13" x14ac:dyDescent="0.25">
      <c r="A214" s="5" t="s">
        <v>21</v>
      </c>
      <c r="B214" s="5" t="s">
        <v>220</v>
      </c>
      <c r="C214" s="5" t="s">
        <v>1443</v>
      </c>
      <c r="D214" s="5" t="s">
        <v>5175</v>
      </c>
      <c r="E214" s="5" t="s">
        <v>6419</v>
      </c>
      <c r="F214" s="5" t="s">
        <v>7663</v>
      </c>
      <c r="G214" s="5" t="s">
        <v>8907</v>
      </c>
      <c r="H214" s="5" t="s">
        <v>10151</v>
      </c>
      <c r="I214" s="5" t="s">
        <v>2687</v>
      </c>
      <c r="J214" s="5" t="s">
        <v>22</v>
      </c>
      <c r="K214" s="5" t="s">
        <v>12641</v>
      </c>
      <c r="L214" s="5" t="s">
        <v>3931</v>
      </c>
      <c r="M214" s="5" t="s">
        <v>11396</v>
      </c>
    </row>
    <row r="215" spans="1:13" x14ac:dyDescent="0.25">
      <c r="A215" s="5" t="s">
        <v>21</v>
      </c>
      <c r="B215" s="5" t="s">
        <v>221</v>
      </c>
      <c r="C215" s="5" t="s">
        <v>1444</v>
      </c>
      <c r="D215" s="5" t="s">
        <v>5176</v>
      </c>
      <c r="E215" s="5" t="s">
        <v>6420</v>
      </c>
      <c r="F215" s="5" t="s">
        <v>7664</v>
      </c>
      <c r="G215" s="5" t="s">
        <v>8908</v>
      </c>
      <c r="H215" s="5" t="s">
        <v>10152</v>
      </c>
      <c r="I215" s="5" t="s">
        <v>2688</v>
      </c>
      <c r="J215" s="5" t="s">
        <v>22</v>
      </c>
      <c r="K215" s="5" t="s">
        <v>12642</v>
      </c>
      <c r="L215" s="5" t="s">
        <v>3932</v>
      </c>
      <c r="M215" s="5" t="s">
        <v>11397</v>
      </c>
    </row>
    <row r="216" spans="1:13" x14ac:dyDescent="0.25">
      <c r="A216" s="5" t="s">
        <v>21</v>
      </c>
      <c r="B216" s="5" t="s">
        <v>222</v>
      </c>
      <c r="C216" s="5" t="s">
        <v>1445</v>
      </c>
      <c r="D216" s="5" t="s">
        <v>5177</v>
      </c>
      <c r="E216" s="5" t="s">
        <v>6421</v>
      </c>
      <c r="F216" s="5" t="s">
        <v>7665</v>
      </c>
      <c r="G216" s="5" t="s">
        <v>8909</v>
      </c>
      <c r="H216" s="5" t="s">
        <v>10153</v>
      </c>
      <c r="I216" s="5" t="s">
        <v>2689</v>
      </c>
      <c r="J216" s="5" t="s">
        <v>22</v>
      </c>
      <c r="K216" s="5" t="s">
        <v>12643</v>
      </c>
      <c r="L216" s="5" t="s">
        <v>3933</v>
      </c>
      <c r="M216" s="5" t="s">
        <v>11398</v>
      </c>
    </row>
    <row r="217" spans="1:13" x14ac:dyDescent="0.25">
      <c r="A217" s="5" t="s">
        <v>21</v>
      </c>
      <c r="B217" s="5" t="s">
        <v>223</v>
      </c>
      <c r="C217" s="5" t="s">
        <v>1446</v>
      </c>
      <c r="D217" s="5" t="s">
        <v>5178</v>
      </c>
      <c r="E217" s="5" t="s">
        <v>6422</v>
      </c>
      <c r="F217" s="5" t="s">
        <v>7666</v>
      </c>
      <c r="G217" s="5" t="s">
        <v>8910</v>
      </c>
      <c r="H217" s="5" t="s">
        <v>10154</v>
      </c>
      <c r="I217" s="5" t="s">
        <v>2690</v>
      </c>
      <c r="J217" s="5" t="s">
        <v>22</v>
      </c>
      <c r="K217" s="5" t="s">
        <v>12644</v>
      </c>
      <c r="L217" s="5" t="s">
        <v>3934</v>
      </c>
      <c r="M217" s="5" t="s">
        <v>11399</v>
      </c>
    </row>
    <row r="218" spans="1:13" x14ac:dyDescent="0.25">
      <c r="A218" s="5" t="s">
        <v>21</v>
      </c>
      <c r="B218" s="5" t="s">
        <v>224</v>
      </c>
      <c r="C218" s="5" t="s">
        <v>1447</v>
      </c>
      <c r="D218" s="5" t="s">
        <v>5179</v>
      </c>
      <c r="E218" s="5" t="s">
        <v>6423</v>
      </c>
      <c r="F218" s="5" t="s">
        <v>7667</v>
      </c>
      <c r="G218" s="5" t="s">
        <v>8911</v>
      </c>
      <c r="H218" s="5" t="s">
        <v>10155</v>
      </c>
      <c r="I218" s="5" t="s">
        <v>2691</v>
      </c>
      <c r="J218" s="5" t="s">
        <v>22</v>
      </c>
      <c r="K218" s="5" t="s">
        <v>12645</v>
      </c>
      <c r="L218" s="5" t="s">
        <v>3935</v>
      </c>
      <c r="M218" s="5" t="s">
        <v>11400</v>
      </c>
    </row>
    <row r="219" spans="1:13" x14ac:dyDescent="0.25">
      <c r="A219" s="5" t="s">
        <v>21</v>
      </c>
      <c r="B219" s="5" t="s">
        <v>225</v>
      </c>
      <c r="C219" s="5" t="s">
        <v>1448</v>
      </c>
      <c r="D219" s="5" t="s">
        <v>5180</v>
      </c>
      <c r="E219" s="5" t="s">
        <v>6424</v>
      </c>
      <c r="F219" s="5" t="s">
        <v>7668</v>
      </c>
      <c r="G219" s="5" t="s">
        <v>8912</v>
      </c>
      <c r="H219" s="5" t="s">
        <v>10156</v>
      </c>
      <c r="I219" s="5" t="s">
        <v>2692</v>
      </c>
      <c r="J219" s="5" t="s">
        <v>22</v>
      </c>
      <c r="K219" s="5" t="s">
        <v>12646</v>
      </c>
      <c r="L219" s="5" t="s">
        <v>3936</v>
      </c>
      <c r="M219" s="5" t="s">
        <v>11401</v>
      </c>
    </row>
    <row r="220" spans="1:13" x14ac:dyDescent="0.25">
      <c r="A220" s="5" t="s">
        <v>21</v>
      </c>
      <c r="B220" s="5" t="s">
        <v>226</v>
      </c>
      <c r="C220" s="5" t="s">
        <v>1449</v>
      </c>
      <c r="D220" s="5" t="s">
        <v>5181</v>
      </c>
      <c r="E220" s="5" t="s">
        <v>6425</v>
      </c>
      <c r="F220" s="5" t="s">
        <v>7669</v>
      </c>
      <c r="G220" s="5" t="s">
        <v>8913</v>
      </c>
      <c r="H220" s="5" t="s">
        <v>10157</v>
      </c>
      <c r="I220" s="5" t="s">
        <v>2693</v>
      </c>
      <c r="J220" s="5" t="s">
        <v>22</v>
      </c>
      <c r="K220" s="5" t="s">
        <v>12647</v>
      </c>
      <c r="L220" s="5" t="s">
        <v>3937</v>
      </c>
      <c r="M220" s="5" t="s">
        <v>11402</v>
      </c>
    </row>
    <row r="221" spans="1:13" x14ac:dyDescent="0.25">
      <c r="A221" s="5" t="s">
        <v>21</v>
      </c>
      <c r="B221" s="5" t="s">
        <v>13708</v>
      </c>
      <c r="C221" s="5" t="s">
        <v>1450</v>
      </c>
      <c r="D221" s="5" t="s">
        <v>5182</v>
      </c>
      <c r="E221" s="5" t="s">
        <v>6426</v>
      </c>
      <c r="F221" s="5" t="s">
        <v>7670</v>
      </c>
      <c r="G221" s="5" t="s">
        <v>8914</v>
      </c>
      <c r="H221" s="5" t="s">
        <v>10158</v>
      </c>
      <c r="I221" s="5" t="s">
        <v>2694</v>
      </c>
      <c r="J221" s="5" t="s">
        <v>22</v>
      </c>
      <c r="K221" s="5" t="s">
        <v>12648</v>
      </c>
      <c r="L221" s="5" t="s">
        <v>3938</v>
      </c>
      <c r="M221" s="5" t="s">
        <v>11403</v>
      </c>
    </row>
    <row r="222" spans="1:13" x14ac:dyDescent="0.25">
      <c r="A222" s="5" t="s">
        <v>21</v>
      </c>
      <c r="B222" s="5" t="s">
        <v>227</v>
      </c>
      <c r="C222" s="5" t="s">
        <v>1451</v>
      </c>
      <c r="D222" s="5" t="s">
        <v>5183</v>
      </c>
      <c r="E222" s="5" t="s">
        <v>6427</v>
      </c>
      <c r="F222" s="5" t="s">
        <v>7671</v>
      </c>
      <c r="G222" s="5" t="s">
        <v>8915</v>
      </c>
      <c r="H222" s="5" t="s">
        <v>10159</v>
      </c>
      <c r="I222" s="5" t="s">
        <v>2695</v>
      </c>
      <c r="J222" s="5" t="s">
        <v>22</v>
      </c>
      <c r="K222" s="5" t="s">
        <v>12649</v>
      </c>
      <c r="L222" s="5" t="s">
        <v>3939</v>
      </c>
      <c r="M222" s="5" t="s">
        <v>11404</v>
      </c>
    </row>
    <row r="223" spans="1:13" x14ac:dyDescent="0.25">
      <c r="A223" s="5" t="s">
        <v>21</v>
      </c>
      <c r="B223" s="5" t="s">
        <v>228</v>
      </c>
      <c r="C223" s="5" t="s">
        <v>1452</v>
      </c>
      <c r="D223" s="5" t="s">
        <v>5184</v>
      </c>
      <c r="E223" s="5" t="s">
        <v>6428</v>
      </c>
      <c r="F223" s="5" t="s">
        <v>7672</v>
      </c>
      <c r="G223" s="5" t="s">
        <v>8916</v>
      </c>
      <c r="H223" s="5" t="s">
        <v>10160</v>
      </c>
      <c r="I223" s="5" t="s">
        <v>2696</v>
      </c>
      <c r="J223" s="5" t="s">
        <v>22</v>
      </c>
      <c r="K223" s="5" t="s">
        <v>12650</v>
      </c>
      <c r="L223" s="5" t="s">
        <v>3940</v>
      </c>
      <c r="M223" s="5" t="s">
        <v>11405</v>
      </c>
    </row>
    <row r="224" spans="1:13" x14ac:dyDescent="0.25">
      <c r="A224" s="5" t="s">
        <v>21</v>
      </c>
      <c r="B224" s="5" t="s">
        <v>229</v>
      </c>
      <c r="C224" s="5" t="s">
        <v>1453</v>
      </c>
      <c r="D224" s="5" t="s">
        <v>5185</v>
      </c>
      <c r="E224" s="5" t="s">
        <v>6429</v>
      </c>
      <c r="F224" s="5" t="s">
        <v>7673</v>
      </c>
      <c r="G224" s="5" t="s">
        <v>8917</v>
      </c>
      <c r="H224" s="5" t="s">
        <v>10161</v>
      </c>
      <c r="I224" s="5" t="s">
        <v>2697</v>
      </c>
      <c r="J224" s="5" t="s">
        <v>22</v>
      </c>
      <c r="K224" s="5" t="s">
        <v>12651</v>
      </c>
      <c r="L224" s="5" t="s">
        <v>3941</v>
      </c>
      <c r="M224" s="5" t="s">
        <v>11406</v>
      </c>
    </row>
    <row r="225" spans="1:13" x14ac:dyDescent="0.25">
      <c r="A225" s="5" t="s">
        <v>21</v>
      </c>
      <c r="B225" s="5" t="s">
        <v>230</v>
      </c>
      <c r="C225" s="5" t="s">
        <v>1454</v>
      </c>
      <c r="D225" s="5" t="s">
        <v>5186</v>
      </c>
      <c r="E225" s="5" t="s">
        <v>6430</v>
      </c>
      <c r="F225" s="5" t="s">
        <v>7674</v>
      </c>
      <c r="G225" s="5" t="s">
        <v>8918</v>
      </c>
      <c r="H225" s="5" t="s">
        <v>10162</v>
      </c>
      <c r="I225" s="5" t="s">
        <v>2698</v>
      </c>
      <c r="J225" s="5" t="s">
        <v>22</v>
      </c>
      <c r="K225" s="5" t="s">
        <v>12652</v>
      </c>
      <c r="L225" s="5" t="s">
        <v>3942</v>
      </c>
      <c r="M225" s="5" t="s">
        <v>11407</v>
      </c>
    </row>
    <row r="226" spans="1:13" x14ac:dyDescent="0.25">
      <c r="A226" s="5" t="s">
        <v>21</v>
      </c>
      <c r="B226" s="5" t="s">
        <v>231</v>
      </c>
      <c r="C226" s="5" t="s">
        <v>1455</v>
      </c>
      <c r="D226" s="5" t="s">
        <v>5187</v>
      </c>
      <c r="E226" s="5" t="s">
        <v>6431</v>
      </c>
      <c r="F226" s="5" t="s">
        <v>7675</v>
      </c>
      <c r="G226" s="5" t="s">
        <v>8919</v>
      </c>
      <c r="H226" s="5" t="s">
        <v>10163</v>
      </c>
      <c r="I226" s="5" t="s">
        <v>2699</v>
      </c>
      <c r="J226" s="5" t="s">
        <v>22</v>
      </c>
      <c r="K226" s="5" t="s">
        <v>12653</v>
      </c>
      <c r="L226" s="5" t="s">
        <v>3943</v>
      </c>
      <c r="M226" s="5" t="s">
        <v>11408</v>
      </c>
    </row>
    <row r="227" spans="1:13" x14ac:dyDescent="0.25">
      <c r="A227" s="5" t="s">
        <v>21</v>
      </c>
      <c r="B227" s="5" t="s">
        <v>232</v>
      </c>
      <c r="C227" s="5" t="s">
        <v>1456</v>
      </c>
      <c r="D227" s="5" t="s">
        <v>5188</v>
      </c>
      <c r="E227" s="5" t="s">
        <v>6432</v>
      </c>
      <c r="F227" s="5" t="s">
        <v>7676</v>
      </c>
      <c r="G227" s="5" t="s">
        <v>8920</v>
      </c>
      <c r="H227" s="5" t="s">
        <v>10164</v>
      </c>
      <c r="I227" s="5" t="s">
        <v>2700</v>
      </c>
      <c r="J227" s="5" t="s">
        <v>22</v>
      </c>
      <c r="K227" s="5" t="s">
        <v>12654</v>
      </c>
      <c r="L227" s="5" t="s">
        <v>3944</v>
      </c>
      <c r="M227" s="5" t="s">
        <v>11409</v>
      </c>
    </row>
    <row r="228" spans="1:13" x14ac:dyDescent="0.25">
      <c r="A228" s="5" t="s">
        <v>21</v>
      </c>
      <c r="B228" s="5" t="s">
        <v>233</v>
      </c>
      <c r="C228" s="5" t="s">
        <v>1457</v>
      </c>
      <c r="D228" s="5" t="s">
        <v>5189</v>
      </c>
      <c r="E228" s="5" t="s">
        <v>6433</v>
      </c>
      <c r="F228" s="5" t="s">
        <v>7677</v>
      </c>
      <c r="G228" s="5" t="s">
        <v>8921</v>
      </c>
      <c r="H228" s="5" t="s">
        <v>10165</v>
      </c>
      <c r="I228" s="5" t="s">
        <v>2701</v>
      </c>
      <c r="J228" s="5" t="s">
        <v>22</v>
      </c>
      <c r="K228" s="5" t="s">
        <v>12655</v>
      </c>
      <c r="L228" s="5" t="s">
        <v>3945</v>
      </c>
      <c r="M228" s="5" t="s">
        <v>11410</v>
      </c>
    </row>
    <row r="229" spans="1:13" x14ac:dyDescent="0.25">
      <c r="A229" s="5" t="s">
        <v>21</v>
      </c>
      <c r="B229" s="5" t="s">
        <v>234</v>
      </c>
      <c r="C229" s="5" t="s">
        <v>1458</v>
      </c>
      <c r="D229" s="5" t="s">
        <v>5190</v>
      </c>
      <c r="E229" s="5" t="s">
        <v>6434</v>
      </c>
      <c r="F229" s="5" t="s">
        <v>7678</v>
      </c>
      <c r="G229" s="5" t="s">
        <v>8922</v>
      </c>
      <c r="H229" s="5" t="s">
        <v>10166</v>
      </c>
      <c r="I229" s="5" t="s">
        <v>2702</v>
      </c>
      <c r="J229" s="5" t="s">
        <v>22</v>
      </c>
      <c r="K229" s="5" t="s">
        <v>12656</v>
      </c>
      <c r="L229" s="5" t="s">
        <v>3946</v>
      </c>
      <c r="M229" s="5" t="s">
        <v>11411</v>
      </c>
    </row>
    <row r="230" spans="1:13" x14ac:dyDescent="0.25">
      <c r="A230" s="5" t="s">
        <v>21</v>
      </c>
      <c r="B230" s="5" t="s">
        <v>235</v>
      </c>
      <c r="C230" s="5" t="s">
        <v>1459</v>
      </c>
      <c r="D230" s="5" t="s">
        <v>5191</v>
      </c>
      <c r="E230" s="5" t="s">
        <v>6435</v>
      </c>
      <c r="F230" s="5" t="s">
        <v>7679</v>
      </c>
      <c r="G230" s="5" t="s">
        <v>8923</v>
      </c>
      <c r="H230" s="5" t="s">
        <v>10167</v>
      </c>
      <c r="I230" s="5" t="s">
        <v>2703</v>
      </c>
      <c r="J230" s="5" t="s">
        <v>22</v>
      </c>
      <c r="K230" s="5" t="s">
        <v>12657</v>
      </c>
      <c r="L230" s="5" t="s">
        <v>3947</v>
      </c>
      <c r="M230" s="5" t="s">
        <v>11412</v>
      </c>
    </row>
    <row r="231" spans="1:13" x14ac:dyDescent="0.25">
      <c r="A231" s="5" t="s">
        <v>21</v>
      </c>
      <c r="B231" s="5" t="s">
        <v>236</v>
      </c>
      <c r="C231" s="5" t="s">
        <v>1460</v>
      </c>
      <c r="D231" s="5" t="s">
        <v>5192</v>
      </c>
      <c r="E231" s="5" t="s">
        <v>6436</v>
      </c>
      <c r="F231" s="5" t="s">
        <v>7680</v>
      </c>
      <c r="G231" s="5" t="s">
        <v>8924</v>
      </c>
      <c r="H231" s="5" t="s">
        <v>10168</v>
      </c>
      <c r="I231" s="5" t="s">
        <v>2704</v>
      </c>
      <c r="J231" s="5" t="s">
        <v>22</v>
      </c>
      <c r="K231" s="5" t="s">
        <v>12658</v>
      </c>
      <c r="L231" s="5" t="s">
        <v>3948</v>
      </c>
      <c r="M231" s="5" t="s">
        <v>11413</v>
      </c>
    </row>
    <row r="232" spans="1:13" x14ac:dyDescent="0.25">
      <c r="A232" s="5" t="s">
        <v>21</v>
      </c>
      <c r="B232" s="5" t="s">
        <v>237</v>
      </c>
      <c r="C232" s="5" t="s">
        <v>1461</v>
      </c>
      <c r="D232" s="5" t="s">
        <v>5193</v>
      </c>
      <c r="E232" s="5" t="s">
        <v>6437</v>
      </c>
      <c r="F232" s="5" t="s">
        <v>7681</v>
      </c>
      <c r="G232" s="5" t="s">
        <v>8925</v>
      </c>
      <c r="H232" s="5" t="s">
        <v>10169</v>
      </c>
      <c r="I232" s="5" t="s">
        <v>2705</v>
      </c>
      <c r="J232" s="5" t="s">
        <v>22</v>
      </c>
      <c r="K232" s="5" t="s">
        <v>12659</v>
      </c>
      <c r="L232" s="5" t="s">
        <v>3949</v>
      </c>
      <c r="M232" s="5" t="s">
        <v>11414</v>
      </c>
    </row>
    <row r="233" spans="1:13" x14ac:dyDescent="0.25">
      <c r="A233" s="5" t="s">
        <v>21</v>
      </c>
      <c r="B233" s="5" t="s">
        <v>238</v>
      </c>
      <c r="C233" s="5" t="s">
        <v>1462</v>
      </c>
      <c r="D233" s="5" t="s">
        <v>5194</v>
      </c>
      <c r="E233" s="5" t="s">
        <v>6438</v>
      </c>
      <c r="F233" s="5" t="s">
        <v>7682</v>
      </c>
      <c r="G233" s="5" t="s">
        <v>8926</v>
      </c>
      <c r="H233" s="5" t="s">
        <v>10170</v>
      </c>
      <c r="I233" s="5" t="s">
        <v>2706</v>
      </c>
      <c r="J233" s="5" t="s">
        <v>22</v>
      </c>
      <c r="K233" s="5" t="s">
        <v>12660</v>
      </c>
      <c r="L233" s="5" t="s">
        <v>3950</v>
      </c>
      <c r="M233" s="5" t="s">
        <v>11415</v>
      </c>
    </row>
    <row r="234" spans="1:13" x14ac:dyDescent="0.25">
      <c r="A234" s="5" t="s">
        <v>21</v>
      </c>
      <c r="B234" s="5" t="s">
        <v>239</v>
      </c>
      <c r="C234" s="5" t="s">
        <v>1463</v>
      </c>
      <c r="D234" s="5" t="s">
        <v>5195</v>
      </c>
      <c r="E234" s="5" t="s">
        <v>6439</v>
      </c>
      <c r="F234" s="5" t="s">
        <v>7683</v>
      </c>
      <c r="G234" s="5" t="s">
        <v>8927</v>
      </c>
      <c r="H234" s="5" t="s">
        <v>10171</v>
      </c>
      <c r="I234" s="5" t="s">
        <v>2707</v>
      </c>
      <c r="J234" s="5" t="s">
        <v>22</v>
      </c>
      <c r="K234" s="5" t="s">
        <v>12661</v>
      </c>
      <c r="L234" s="5" t="s">
        <v>3951</v>
      </c>
      <c r="M234" s="5" t="s">
        <v>11416</v>
      </c>
    </row>
    <row r="235" spans="1:13" x14ac:dyDescent="0.25">
      <c r="A235" s="5" t="s">
        <v>21</v>
      </c>
      <c r="B235" s="5" t="s">
        <v>240</v>
      </c>
      <c r="C235" s="5" t="s">
        <v>1464</v>
      </c>
      <c r="D235" s="5" t="s">
        <v>5196</v>
      </c>
      <c r="E235" s="5" t="s">
        <v>6440</v>
      </c>
      <c r="F235" s="5" t="s">
        <v>7684</v>
      </c>
      <c r="G235" s="5" t="s">
        <v>8928</v>
      </c>
      <c r="H235" s="5" t="s">
        <v>10172</v>
      </c>
      <c r="I235" s="5" t="s">
        <v>2708</v>
      </c>
      <c r="J235" s="5" t="s">
        <v>22</v>
      </c>
      <c r="K235" s="5" t="s">
        <v>12662</v>
      </c>
      <c r="L235" s="5" t="s">
        <v>3952</v>
      </c>
      <c r="M235" s="5" t="s">
        <v>11417</v>
      </c>
    </row>
    <row r="236" spans="1:13" x14ac:dyDescent="0.25">
      <c r="A236" s="5" t="s">
        <v>21</v>
      </c>
      <c r="B236" s="5" t="s">
        <v>241</v>
      </c>
      <c r="C236" s="5" t="s">
        <v>1465</v>
      </c>
      <c r="D236" s="5" t="s">
        <v>5197</v>
      </c>
      <c r="E236" s="5" t="s">
        <v>6441</v>
      </c>
      <c r="F236" s="5" t="s">
        <v>7685</v>
      </c>
      <c r="G236" s="5" t="s">
        <v>8929</v>
      </c>
      <c r="H236" s="5" t="s">
        <v>10173</v>
      </c>
      <c r="I236" s="5" t="s">
        <v>2709</v>
      </c>
      <c r="J236" s="5" t="s">
        <v>22</v>
      </c>
      <c r="K236" s="5" t="s">
        <v>12663</v>
      </c>
      <c r="L236" s="5" t="s">
        <v>3953</v>
      </c>
      <c r="M236" s="5" t="s">
        <v>11418</v>
      </c>
    </row>
    <row r="237" spans="1:13" x14ac:dyDescent="0.25">
      <c r="A237" s="5" t="s">
        <v>21</v>
      </c>
      <c r="B237" s="5" t="s">
        <v>242</v>
      </c>
      <c r="C237" s="5" t="s">
        <v>1466</v>
      </c>
      <c r="D237" s="5" t="s">
        <v>5198</v>
      </c>
      <c r="E237" s="5" t="s">
        <v>6442</v>
      </c>
      <c r="F237" s="5" t="s">
        <v>7686</v>
      </c>
      <c r="G237" s="5" t="s">
        <v>8930</v>
      </c>
      <c r="H237" s="5" t="s">
        <v>10174</v>
      </c>
      <c r="I237" s="5" t="s">
        <v>2710</v>
      </c>
      <c r="J237" s="5" t="s">
        <v>22</v>
      </c>
      <c r="K237" s="5" t="s">
        <v>12664</v>
      </c>
      <c r="L237" s="5" t="s">
        <v>3954</v>
      </c>
      <c r="M237" s="5" t="s">
        <v>11419</v>
      </c>
    </row>
    <row r="238" spans="1:13" x14ac:dyDescent="0.25">
      <c r="A238" s="5" t="s">
        <v>21</v>
      </c>
      <c r="B238" s="5" t="s">
        <v>243</v>
      </c>
      <c r="C238" s="5" t="s">
        <v>1467</v>
      </c>
      <c r="D238" s="5" t="s">
        <v>5199</v>
      </c>
      <c r="E238" s="5" t="s">
        <v>6443</v>
      </c>
      <c r="F238" s="5" t="s">
        <v>7687</v>
      </c>
      <c r="G238" s="5" t="s">
        <v>8931</v>
      </c>
      <c r="H238" s="5" t="s">
        <v>10175</v>
      </c>
      <c r="I238" s="5" t="s">
        <v>2711</v>
      </c>
      <c r="J238" s="5" t="s">
        <v>22</v>
      </c>
      <c r="K238" s="5" t="s">
        <v>12665</v>
      </c>
      <c r="L238" s="5" t="s">
        <v>3955</v>
      </c>
      <c r="M238" s="5" t="s">
        <v>11420</v>
      </c>
    </row>
    <row r="239" spans="1:13" x14ac:dyDescent="0.25">
      <c r="A239" s="5" t="s">
        <v>21</v>
      </c>
      <c r="B239" s="5" t="s">
        <v>244</v>
      </c>
      <c r="C239" s="5" t="s">
        <v>1468</v>
      </c>
      <c r="D239" s="5" t="s">
        <v>5200</v>
      </c>
      <c r="E239" s="5" t="s">
        <v>6444</v>
      </c>
      <c r="F239" s="5" t="s">
        <v>7688</v>
      </c>
      <c r="G239" s="5" t="s">
        <v>8932</v>
      </c>
      <c r="H239" s="5" t="s">
        <v>10176</v>
      </c>
      <c r="I239" s="5" t="s">
        <v>2712</v>
      </c>
      <c r="J239" s="5" t="s">
        <v>22</v>
      </c>
      <c r="K239" s="5" t="s">
        <v>12666</v>
      </c>
      <c r="L239" s="5" t="s">
        <v>3956</v>
      </c>
      <c r="M239" s="5" t="s">
        <v>11421</v>
      </c>
    </row>
    <row r="240" spans="1:13" x14ac:dyDescent="0.25">
      <c r="A240" s="5" t="s">
        <v>21</v>
      </c>
      <c r="B240" s="5" t="s">
        <v>245</v>
      </c>
      <c r="C240" s="5" t="s">
        <v>1469</v>
      </c>
      <c r="D240" s="5" t="s">
        <v>5201</v>
      </c>
      <c r="E240" s="5" t="s">
        <v>6445</v>
      </c>
      <c r="F240" s="5" t="s">
        <v>7689</v>
      </c>
      <c r="G240" s="5" t="s">
        <v>8933</v>
      </c>
      <c r="H240" s="5" t="s">
        <v>10177</v>
      </c>
      <c r="I240" s="5" t="s">
        <v>2713</v>
      </c>
      <c r="J240" s="5" t="s">
        <v>22</v>
      </c>
      <c r="K240" s="5" t="s">
        <v>12667</v>
      </c>
      <c r="L240" s="5" t="s">
        <v>3957</v>
      </c>
      <c r="M240" s="5" t="s">
        <v>11422</v>
      </c>
    </row>
    <row r="241" spans="1:13" x14ac:dyDescent="0.25">
      <c r="A241" s="5" t="s">
        <v>21</v>
      </c>
      <c r="B241" s="5" t="s">
        <v>246</v>
      </c>
      <c r="C241" s="5" t="s">
        <v>1470</v>
      </c>
      <c r="D241" s="5" t="s">
        <v>5202</v>
      </c>
      <c r="E241" s="5" t="s">
        <v>6446</v>
      </c>
      <c r="F241" s="5" t="s">
        <v>7690</v>
      </c>
      <c r="G241" s="5" t="s">
        <v>8934</v>
      </c>
      <c r="H241" s="5" t="s">
        <v>10178</v>
      </c>
      <c r="I241" s="5" t="s">
        <v>2714</v>
      </c>
      <c r="J241" s="5" t="s">
        <v>22</v>
      </c>
      <c r="K241" s="5" t="s">
        <v>12668</v>
      </c>
      <c r="L241" s="5" t="s">
        <v>3958</v>
      </c>
      <c r="M241" s="5" t="s">
        <v>11423</v>
      </c>
    </row>
    <row r="242" spans="1:13" x14ac:dyDescent="0.25">
      <c r="A242" s="5" t="s">
        <v>21</v>
      </c>
      <c r="B242" s="5" t="s">
        <v>247</v>
      </c>
      <c r="C242" s="5" t="s">
        <v>1471</v>
      </c>
      <c r="D242" s="5" t="s">
        <v>5203</v>
      </c>
      <c r="E242" s="5" t="s">
        <v>6447</v>
      </c>
      <c r="F242" s="5" t="s">
        <v>7691</v>
      </c>
      <c r="G242" s="5" t="s">
        <v>8935</v>
      </c>
      <c r="H242" s="5" t="s">
        <v>10179</v>
      </c>
      <c r="I242" s="5" t="s">
        <v>2715</v>
      </c>
      <c r="J242" s="5" t="s">
        <v>22</v>
      </c>
      <c r="K242" s="5" t="s">
        <v>12669</v>
      </c>
      <c r="L242" s="5" t="s">
        <v>3959</v>
      </c>
      <c r="M242" s="5" t="s">
        <v>11424</v>
      </c>
    </row>
    <row r="243" spans="1:13" x14ac:dyDescent="0.25">
      <c r="A243" s="5" t="s">
        <v>21</v>
      </c>
      <c r="B243" s="5" t="s">
        <v>248</v>
      </c>
      <c r="C243" s="5" t="s">
        <v>1472</v>
      </c>
      <c r="D243" s="5" t="s">
        <v>5204</v>
      </c>
      <c r="E243" s="5" t="s">
        <v>6448</v>
      </c>
      <c r="F243" s="5" t="s">
        <v>7692</v>
      </c>
      <c r="G243" s="5" t="s">
        <v>8936</v>
      </c>
      <c r="H243" s="5" t="s">
        <v>10180</v>
      </c>
      <c r="I243" s="5" t="s">
        <v>2716</v>
      </c>
      <c r="J243" s="5" t="s">
        <v>22</v>
      </c>
      <c r="K243" s="5" t="s">
        <v>12670</v>
      </c>
      <c r="L243" s="5" t="s">
        <v>3960</v>
      </c>
      <c r="M243" s="5" t="s">
        <v>11425</v>
      </c>
    </row>
    <row r="244" spans="1:13" x14ac:dyDescent="0.25">
      <c r="A244" s="5" t="s">
        <v>21</v>
      </c>
      <c r="B244" s="5" t="s">
        <v>249</v>
      </c>
      <c r="C244" s="5" t="s">
        <v>1473</v>
      </c>
      <c r="D244" s="5" t="s">
        <v>5205</v>
      </c>
      <c r="E244" s="5" t="s">
        <v>6449</v>
      </c>
      <c r="F244" s="5" t="s">
        <v>7693</v>
      </c>
      <c r="G244" s="5" t="s">
        <v>8937</v>
      </c>
      <c r="H244" s="5" t="s">
        <v>10181</v>
      </c>
      <c r="I244" s="5" t="s">
        <v>2717</v>
      </c>
      <c r="J244" s="5" t="s">
        <v>22</v>
      </c>
      <c r="K244" s="5" t="s">
        <v>12671</v>
      </c>
      <c r="L244" s="5" t="s">
        <v>3961</v>
      </c>
      <c r="M244" s="5" t="s">
        <v>11426</v>
      </c>
    </row>
    <row r="245" spans="1:13" x14ac:dyDescent="0.25">
      <c r="A245" s="5" t="s">
        <v>21</v>
      </c>
      <c r="B245" s="5" t="s">
        <v>250</v>
      </c>
      <c r="C245" s="5" t="s">
        <v>1474</v>
      </c>
      <c r="D245" s="5" t="s">
        <v>5206</v>
      </c>
      <c r="E245" s="5" t="s">
        <v>6450</v>
      </c>
      <c r="F245" s="5" t="s">
        <v>7694</v>
      </c>
      <c r="G245" s="5" t="s">
        <v>8938</v>
      </c>
      <c r="H245" s="5" t="s">
        <v>10182</v>
      </c>
      <c r="I245" s="5" t="s">
        <v>2718</v>
      </c>
      <c r="J245" s="5" t="s">
        <v>22</v>
      </c>
      <c r="K245" s="5" t="s">
        <v>12672</v>
      </c>
      <c r="L245" s="5" t="s">
        <v>3962</v>
      </c>
      <c r="M245" s="5" t="s">
        <v>11427</v>
      </c>
    </row>
    <row r="246" spans="1:13" x14ac:dyDescent="0.25">
      <c r="A246" s="5" t="s">
        <v>21</v>
      </c>
      <c r="B246" s="5" t="s">
        <v>251</v>
      </c>
      <c r="C246" s="5" t="s">
        <v>1475</v>
      </c>
      <c r="D246" s="5" t="s">
        <v>5207</v>
      </c>
      <c r="E246" s="5" t="s">
        <v>6451</v>
      </c>
      <c r="F246" s="5" t="s">
        <v>7695</v>
      </c>
      <c r="G246" s="5" t="s">
        <v>8939</v>
      </c>
      <c r="H246" s="5" t="s">
        <v>10183</v>
      </c>
      <c r="I246" s="5" t="s">
        <v>2719</v>
      </c>
      <c r="J246" s="5" t="s">
        <v>22</v>
      </c>
      <c r="K246" s="5" t="s">
        <v>12673</v>
      </c>
      <c r="L246" s="5" t="s">
        <v>3963</v>
      </c>
      <c r="M246" s="5" t="s">
        <v>11428</v>
      </c>
    </row>
    <row r="247" spans="1:13" x14ac:dyDescent="0.25">
      <c r="A247" s="5" t="s">
        <v>21</v>
      </c>
      <c r="B247" s="5" t="s">
        <v>252</v>
      </c>
      <c r="C247" s="5" t="s">
        <v>1476</v>
      </c>
      <c r="D247" s="5" t="s">
        <v>5208</v>
      </c>
      <c r="E247" s="5" t="s">
        <v>6452</v>
      </c>
      <c r="F247" s="5" t="s">
        <v>7696</v>
      </c>
      <c r="G247" s="5" t="s">
        <v>8940</v>
      </c>
      <c r="H247" s="5" t="s">
        <v>10184</v>
      </c>
      <c r="I247" s="5" t="s">
        <v>2720</v>
      </c>
      <c r="J247" s="5" t="s">
        <v>22</v>
      </c>
      <c r="K247" s="5" t="s">
        <v>12674</v>
      </c>
      <c r="L247" s="5" t="s">
        <v>3964</v>
      </c>
      <c r="M247" s="5" t="s">
        <v>11429</v>
      </c>
    </row>
    <row r="248" spans="1:13" x14ac:dyDescent="0.25">
      <c r="A248" s="5" t="s">
        <v>21</v>
      </c>
      <c r="B248" s="5" t="s">
        <v>253</v>
      </c>
      <c r="C248" s="5" t="s">
        <v>1477</v>
      </c>
      <c r="D248" s="5" t="s">
        <v>5209</v>
      </c>
      <c r="E248" s="5" t="s">
        <v>6453</v>
      </c>
      <c r="F248" s="5" t="s">
        <v>7697</v>
      </c>
      <c r="G248" s="5" t="s">
        <v>8941</v>
      </c>
      <c r="H248" s="5" t="s">
        <v>10185</v>
      </c>
      <c r="I248" s="5" t="s">
        <v>2721</v>
      </c>
      <c r="J248" s="5" t="s">
        <v>22</v>
      </c>
      <c r="K248" s="5" t="s">
        <v>12675</v>
      </c>
      <c r="L248" s="5" t="s">
        <v>3965</v>
      </c>
      <c r="M248" s="5" t="s">
        <v>11430</v>
      </c>
    </row>
    <row r="249" spans="1:13" x14ac:dyDescent="0.25">
      <c r="A249" s="5" t="s">
        <v>21</v>
      </c>
      <c r="B249" s="5" t="s">
        <v>254</v>
      </c>
      <c r="C249" s="5" t="s">
        <v>1478</v>
      </c>
      <c r="D249" s="5" t="s">
        <v>5210</v>
      </c>
      <c r="E249" s="5" t="s">
        <v>6454</v>
      </c>
      <c r="F249" s="5" t="s">
        <v>7698</v>
      </c>
      <c r="G249" s="5" t="s">
        <v>8942</v>
      </c>
      <c r="H249" s="5" t="s">
        <v>10186</v>
      </c>
      <c r="I249" s="5" t="s">
        <v>2722</v>
      </c>
      <c r="J249" s="5" t="s">
        <v>22</v>
      </c>
      <c r="K249" s="5" t="s">
        <v>12676</v>
      </c>
      <c r="L249" s="5" t="s">
        <v>3966</v>
      </c>
      <c r="M249" s="5" t="s">
        <v>11431</v>
      </c>
    </row>
    <row r="250" spans="1:13" x14ac:dyDescent="0.25">
      <c r="A250" s="5" t="s">
        <v>21</v>
      </c>
      <c r="B250" s="5" t="s">
        <v>255</v>
      </c>
      <c r="C250" s="5" t="s">
        <v>1479</v>
      </c>
      <c r="D250" s="5" t="s">
        <v>5211</v>
      </c>
      <c r="E250" s="5" t="s">
        <v>6455</v>
      </c>
      <c r="F250" s="5" t="s">
        <v>7699</v>
      </c>
      <c r="G250" s="5" t="s">
        <v>8943</v>
      </c>
      <c r="H250" s="5" t="s">
        <v>10187</v>
      </c>
      <c r="I250" s="5" t="s">
        <v>2723</v>
      </c>
      <c r="J250" s="5" t="s">
        <v>22</v>
      </c>
      <c r="K250" s="5" t="s">
        <v>12677</v>
      </c>
      <c r="L250" s="5" t="s">
        <v>3967</v>
      </c>
      <c r="M250" s="5" t="s">
        <v>11432</v>
      </c>
    </row>
    <row r="251" spans="1:13" x14ac:dyDescent="0.25">
      <c r="A251" s="5" t="s">
        <v>21</v>
      </c>
      <c r="B251" s="5" t="s">
        <v>256</v>
      </c>
      <c r="C251" s="5" t="s">
        <v>1480</v>
      </c>
      <c r="D251" s="5" t="s">
        <v>5212</v>
      </c>
      <c r="E251" s="5" t="s">
        <v>6456</v>
      </c>
      <c r="F251" s="5" t="s">
        <v>7700</v>
      </c>
      <c r="G251" s="5" t="s">
        <v>8944</v>
      </c>
      <c r="H251" s="5" t="s">
        <v>10188</v>
      </c>
      <c r="I251" s="5" t="s">
        <v>2724</v>
      </c>
      <c r="J251" s="5" t="s">
        <v>22</v>
      </c>
      <c r="K251" s="5" t="s">
        <v>12678</v>
      </c>
      <c r="L251" s="5" t="s">
        <v>3968</v>
      </c>
      <c r="M251" s="5" t="s">
        <v>11433</v>
      </c>
    </row>
    <row r="252" spans="1:13" x14ac:dyDescent="0.25">
      <c r="A252" s="5" t="s">
        <v>21</v>
      </c>
      <c r="B252" s="5" t="s">
        <v>257</v>
      </c>
      <c r="C252" s="5" t="s">
        <v>1481</v>
      </c>
      <c r="D252" s="5" t="s">
        <v>5213</v>
      </c>
      <c r="E252" s="5" t="s">
        <v>6457</v>
      </c>
      <c r="F252" s="5" t="s">
        <v>7701</v>
      </c>
      <c r="G252" s="5" t="s">
        <v>8945</v>
      </c>
      <c r="H252" s="5" t="s">
        <v>10189</v>
      </c>
      <c r="I252" s="5" t="s">
        <v>2725</v>
      </c>
      <c r="J252" s="5" t="s">
        <v>22</v>
      </c>
      <c r="K252" s="5" t="s">
        <v>12679</v>
      </c>
      <c r="L252" s="5" t="s">
        <v>3969</v>
      </c>
      <c r="M252" s="5" t="s">
        <v>11434</v>
      </c>
    </row>
    <row r="253" spans="1:13" x14ac:dyDescent="0.25">
      <c r="A253" s="5" t="s">
        <v>21</v>
      </c>
      <c r="B253" s="5" t="s">
        <v>258</v>
      </c>
      <c r="C253" s="5" t="s">
        <v>1482</v>
      </c>
      <c r="D253" s="5" t="s">
        <v>5214</v>
      </c>
      <c r="E253" s="5" t="s">
        <v>6458</v>
      </c>
      <c r="F253" s="5" t="s">
        <v>7702</v>
      </c>
      <c r="G253" s="5" t="s">
        <v>8946</v>
      </c>
      <c r="H253" s="5" t="s">
        <v>10190</v>
      </c>
      <c r="I253" s="5" t="s">
        <v>2726</v>
      </c>
      <c r="J253" s="5" t="s">
        <v>22</v>
      </c>
      <c r="K253" s="5" t="s">
        <v>12680</v>
      </c>
      <c r="L253" s="5" t="s">
        <v>3970</v>
      </c>
      <c r="M253" s="5" t="s">
        <v>11435</v>
      </c>
    </row>
    <row r="254" spans="1:13" x14ac:dyDescent="0.25">
      <c r="A254" s="5" t="s">
        <v>21</v>
      </c>
      <c r="B254" s="5" t="s">
        <v>259</v>
      </c>
      <c r="C254" s="5" t="s">
        <v>1483</v>
      </c>
      <c r="D254" s="5" t="s">
        <v>5215</v>
      </c>
      <c r="E254" s="5" t="s">
        <v>6459</v>
      </c>
      <c r="F254" s="5" t="s">
        <v>7703</v>
      </c>
      <c r="G254" s="5" t="s">
        <v>8947</v>
      </c>
      <c r="H254" s="5" t="s">
        <v>10191</v>
      </c>
      <c r="I254" s="5" t="s">
        <v>2727</v>
      </c>
      <c r="J254" s="5" t="s">
        <v>22</v>
      </c>
      <c r="K254" s="5" t="s">
        <v>12681</v>
      </c>
      <c r="L254" s="5" t="s">
        <v>3971</v>
      </c>
      <c r="M254" s="5" t="s">
        <v>11436</v>
      </c>
    </row>
    <row r="255" spans="1:13" x14ac:dyDescent="0.25">
      <c r="A255" s="5" t="s">
        <v>21</v>
      </c>
      <c r="B255" s="5" t="s">
        <v>260</v>
      </c>
      <c r="C255" s="5" t="s">
        <v>1484</v>
      </c>
      <c r="D255" s="5" t="s">
        <v>5216</v>
      </c>
      <c r="E255" s="5" t="s">
        <v>6460</v>
      </c>
      <c r="F255" s="5" t="s">
        <v>7704</v>
      </c>
      <c r="G255" s="5" t="s">
        <v>8948</v>
      </c>
      <c r="H255" s="5" t="s">
        <v>10192</v>
      </c>
      <c r="I255" s="5" t="s">
        <v>2728</v>
      </c>
      <c r="J255" s="5" t="s">
        <v>22</v>
      </c>
      <c r="K255" s="5" t="s">
        <v>12682</v>
      </c>
      <c r="L255" s="5" t="s">
        <v>3972</v>
      </c>
      <c r="M255" s="5" t="s">
        <v>11437</v>
      </c>
    </row>
    <row r="256" spans="1:13" x14ac:dyDescent="0.25">
      <c r="A256" s="5" t="s">
        <v>21</v>
      </c>
      <c r="B256" s="5" t="s">
        <v>261</v>
      </c>
      <c r="C256" s="5" t="s">
        <v>1485</v>
      </c>
      <c r="D256" s="5" t="s">
        <v>5217</v>
      </c>
      <c r="E256" s="5" t="s">
        <v>6461</v>
      </c>
      <c r="F256" s="5" t="s">
        <v>7705</v>
      </c>
      <c r="G256" s="5" t="s">
        <v>8949</v>
      </c>
      <c r="H256" s="5" t="s">
        <v>10193</v>
      </c>
      <c r="I256" s="5" t="s">
        <v>2729</v>
      </c>
      <c r="J256" s="5" t="s">
        <v>22</v>
      </c>
      <c r="K256" s="5" t="s">
        <v>12683</v>
      </c>
      <c r="L256" s="5" t="s">
        <v>3973</v>
      </c>
      <c r="M256" s="5" t="s">
        <v>11438</v>
      </c>
    </row>
    <row r="257" spans="1:13" x14ac:dyDescent="0.25">
      <c r="A257" s="5" t="s">
        <v>21</v>
      </c>
      <c r="B257" s="5" t="s">
        <v>262</v>
      </c>
      <c r="C257" s="5" t="s">
        <v>1486</v>
      </c>
      <c r="D257" s="5" t="s">
        <v>5218</v>
      </c>
      <c r="E257" s="5" t="s">
        <v>6462</v>
      </c>
      <c r="F257" s="5" t="s">
        <v>7706</v>
      </c>
      <c r="G257" s="5" t="s">
        <v>8950</v>
      </c>
      <c r="H257" s="5" t="s">
        <v>10194</v>
      </c>
      <c r="I257" s="5" t="s">
        <v>2730</v>
      </c>
      <c r="J257" s="5" t="s">
        <v>22</v>
      </c>
      <c r="K257" s="5" t="s">
        <v>12684</v>
      </c>
      <c r="L257" s="5" t="s">
        <v>3974</v>
      </c>
      <c r="M257" s="5" t="s">
        <v>11439</v>
      </c>
    </row>
    <row r="258" spans="1:13" x14ac:dyDescent="0.25">
      <c r="A258" s="5" t="s">
        <v>21</v>
      </c>
      <c r="B258" s="5" t="s">
        <v>263</v>
      </c>
      <c r="C258" s="5" t="s">
        <v>1487</v>
      </c>
      <c r="D258" s="5" t="s">
        <v>5219</v>
      </c>
      <c r="E258" s="5" t="s">
        <v>6463</v>
      </c>
      <c r="F258" s="5" t="s">
        <v>7707</v>
      </c>
      <c r="G258" s="5" t="s">
        <v>8951</v>
      </c>
      <c r="H258" s="5" t="s">
        <v>10195</v>
      </c>
      <c r="I258" s="5" t="s">
        <v>2731</v>
      </c>
      <c r="J258" s="5" t="s">
        <v>22</v>
      </c>
      <c r="K258" s="5" t="s">
        <v>12685</v>
      </c>
      <c r="L258" s="5" t="s">
        <v>3975</v>
      </c>
      <c r="M258" s="5" t="s">
        <v>11440</v>
      </c>
    </row>
    <row r="259" spans="1:13" x14ac:dyDescent="0.25">
      <c r="A259" s="5" t="s">
        <v>21</v>
      </c>
      <c r="B259" s="5" t="s">
        <v>264</v>
      </c>
      <c r="C259" s="5" t="s">
        <v>1488</v>
      </c>
      <c r="D259" s="5" t="s">
        <v>5220</v>
      </c>
      <c r="E259" s="5" t="s">
        <v>6464</v>
      </c>
      <c r="F259" s="5" t="s">
        <v>7708</v>
      </c>
      <c r="G259" s="5" t="s">
        <v>8952</v>
      </c>
      <c r="H259" s="5" t="s">
        <v>10196</v>
      </c>
      <c r="I259" s="5" t="s">
        <v>2732</v>
      </c>
      <c r="J259" s="5" t="s">
        <v>22</v>
      </c>
      <c r="K259" s="5" t="s">
        <v>12686</v>
      </c>
      <c r="L259" s="5" t="s">
        <v>3976</v>
      </c>
      <c r="M259" s="5" t="s">
        <v>11441</v>
      </c>
    </row>
    <row r="260" spans="1:13" x14ac:dyDescent="0.25">
      <c r="A260" s="5" t="s">
        <v>21</v>
      </c>
      <c r="B260" s="5" t="s">
        <v>265</v>
      </c>
      <c r="C260" s="5" t="s">
        <v>1489</v>
      </c>
      <c r="D260" s="5" t="s">
        <v>5221</v>
      </c>
      <c r="E260" s="5" t="s">
        <v>6465</v>
      </c>
      <c r="F260" s="5" t="s">
        <v>7709</v>
      </c>
      <c r="G260" s="5" t="s">
        <v>8953</v>
      </c>
      <c r="H260" s="5" t="s">
        <v>10197</v>
      </c>
      <c r="I260" s="5" t="s">
        <v>2733</v>
      </c>
      <c r="J260" s="5" t="s">
        <v>22</v>
      </c>
      <c r="K260" s="5" t="s">
        <v>12687</v>
      </c>
      <c r="L260" s="5" t="s">
        <v>3977</v>
      </c>
      <c r="M260" s="5" t="s">
        <v>11442</v>
      </c>
    </row>
    <row r="261" spans="1:13" x14ac:dyDescent="0.25">
      <c r="A261" s="5" t="s">
        <v>21</v>
      </c>
      <c r="B261" s="5" t="s">
        <v>266</v>
      </c>
      <c r="C261" s="5" t="s">
        <v>1490</v>
      </c>
      <c r="D261" s="5" t="s">
        <v>5222</v>
      </c>
      <c r="E261" s="5" t="s">
        <v>6466</v>
      </c>
      <c r="F261" s="5" t="s">
        <v>7710</v>
      </c>
      <c r="G261" s="5" t="s">
        <v>8954</v>
      </c>
      <c r="H261" s="5" t="s">
        <v>10198</v>
      </c>
      <c r="I261" s="5" t="s">
        <v>2734</v>
      </c>
      <c r="J261" s="5" t="s">
        <v>22</v>
      </c>
      <c r="K261" s="5" t="s">
        <v>12688</v>
      </c>
      <c r="L261" s="5" t="s">
        <v>3978</v>
      </c>
      <c r="M261" s="5" t="s">
        <v>11443</v>
      </c>
    </row>
    <row r="262" spans="1:13" x14ac:dyDescent="0.25">
      <c r="A262" s="5" t="s">
        <v>21</v>
      </c>
      <c r="B262" s="5" t="s">
        <v>267</v>
      </c>
      <c r="C262" s="5" t="s">
        <v>1491</v>
      </c>
      <c r="D262" s="5" t="s">
        <v>5223</v>
      </c>
      <c r="E262" s="5" t="s">
        <v>6467</v>
      </c>
      <c r="F262" s="5" t="s">
        <v>7711</v>
      </c>
      <c r="G262" s="5" t="s">
        <v>8955</v>
      </c>
      <c r="H262" s="5" t="s">
        <v>10199</v>
      </c>
      <c r="I262" s="5" t="s">
        <v>2735</v>
      </c>
      <c r="J262" s="5" t="s">
        <v>22</v>
      </c>
      <c r="K262" s="5" t="s">
        <v>12689</v>
      </c>
      <c r="L262" s="5" t="s">
        <v>3979</v>
      </c>
      <c r="M262" s="5" t="s">
        <v>11444</v>
      </c>
    </row>
    <row r="263" spans="1:13" x14ac:dyDescent="0.25">
      <c r="A263" s="5" t="s">
        <v>21</v>
      </c>
      <c r="B263" s="5" t="s">
        <v>268</v>
      </c>
      <c r="C263" s="5" t="s">
        <v>1492</v>
      </c>
      <c r="D263" s="5" t="s">
        <v>5224</v>
      </c>
      <c r="E263" s="5" t="s">
        <v>6468</v>
      </c>
      <c r="F263" s="5" t="s">
        <v>7712</v>
      </c>
      <c r="G263" s="5" t="s">
        <v>8956</v>
      </c>
      <c r="H263" s="5" t="s">
        <v>10200</v>
      </c>
      <c r="I263" s="5" t="s">
        <v>2736</v>
      </c>
      <c r="J263" s="5" t="s">
        <v>22</v>
      </c>
      <c r="K263" s="5" t="s">
        <v>12690</v>
      </c>
      <c r="L263" s="5" t="s">
        <v>3980</v>
      </c>
      <c r="M263" s="5" t="s">
        <v>11445</v>
      </c>
    </row>
    <row r="264" spans="1:13" x14ac:dyDescent="0.25">
      <c r="A264" s="5" t="s">
        <v>21</v>
      </c>
      <c r="B264" s="5" t="s">
        <v>269</v>
      </c>
      <c r="C264" s="5" t="s">
        <v>1493</v>
      </c>
      <c r="D264" s="5" t="s">
        <v>5225</v>
      </c>
      <c r="E264" s="5" t="s">
        <v>6469</v>
      </c>
      <c r="F264" s="5" t="s">
        <v>7713</v>
      </c>
      <c r="G264" s="5" t="s">
        <v>8957</v>
      </c>
      <c r="H264" s="5" t="s">
        <v>10201</v>
      </c>
      <c r="I264" s="5" t="s">
        <v>2737</v>
      </c>
      <c r="J264" s="5" t="s">
        <v>22</v>
      </c>
      <c r="K264" s="5" t="s">
        <v>12691</v>
      </c>
      <c r="L264" s="5" t="s">
        <v>3981</v>
      </c>
      <c r="M264" s="5" t="s">
        <v>11446</v>
      </c>
    </row>
    <row r="265" spans="1:13" x14ac:dyDescent="0.25">
      <c r="A265" s="5" t="s">
        <v>21</v>
      </c>
      <c r="B265" s="5" t="s">
        <v>270</v>
      </c>
      <c r="C265" s="5" t="s">
        <v>1494</v>
      </c>
      <c r="D265" s="5" t="s">
        <v>5226</v>
      </c>
      <c r="E265" s="5" t="s">
        <v>6470</v>
      </c>
      <c r="F265" s="5" t="s">
        <v>7714</v>
      </c>
      <c r="G265" s="5" t="s">
        <v>8958</v>
      </c>
      <c r="H265" s="5" t="s">
        <v>10202</v>
      </c>
      <c r="I265" s="5" t="s">
        <v>2738</v>
      </c>
      <c r="J265" s="5" t="s">
        <v>22</v>
      </c>
      <c r="K265" s="5" t="s">
        <v>12692</v>
      </c>
      <c r="L265" s="5" t="s">
        <v>3982</v>
      </c>
      <c r="M265" s="5" t="s">
        <v>11447</v>
      </c>
    </row>
    <row r="266" spans="1:13" x14ac:dyDescent="0.25">
      <c r="A266" s="5" t="s">
        <v>21</v>
      </c>
      <c r="B266" s="5" t="s">
        <v>271</v>
      </c>
      <c r="C266" s="5" t="s">
        <v>1495</v>
      </c>
      <c r="D266" s="5" t="s">
        <v>5227</v>
      </c>
      <c r="E266" s="5" t="s">
        <v>6471</v>
      </c>
      <c r="F266" s="5" t="s">
        <v>7715</v>
      </c>
      <c r="G266" s="5" t="s">
        <v>8959</v>
      </c>
      <c r="H266" s="5" t="s">
        <v>10203</v>
      </c>
      <c r="I266" s="5" t="s">
        <v>2739</v>
      </c>
      <c r="J266" s="5" t="s">
        <v>22</v>
      </c>
      <c r="K266" s="5" t="s">
        <v>12693</v>
      </c>
      <c r="L266" s="5" t="s">
        <v>3983</v>
      </c>
      <c r="M266" s="5" t="s">
        <v>11448</v>
      </c>
    </row>
    <row r="267" spans="1:13" x14ac:dyDescent="0.25">
      <c r="A267" s="5" t="s">
        <v>21</v>
      </c>
      <c r="B267" s="5" t="s">
        <v>272</v>
      </c>
      <c r="C267" s="5" t="s">
        <v>1496</v>
      </c>
      <c r="D267" s="5" t="s">
        <v>5228</v>
      </c>
      <c r="E267" s="5" t="s">
        <v>6472</v>
      </c>
      <c r="F267" s="5" t="s">
        <v>7716</v>
      </c>
      <c r="G267" s="5" t="s">
        <v>8960</v>
      </c>
      <c r="H267" s="5" t="s">
        <v>10204</v>
      </c>
      <c r="I267" s="5" t="s">
        <v>2740</v>
      </c>
      <c r="J267" s="5" t="s">
        <v>22</v>
      </c>
      <c r="K267" s="5" t="s">
        <v>12694</v>
      </c>
      <c r="L267" s="5" t="s">
        <v>3984</v>
      </c>
      <c r="M267" s="5" t="s">
        <v>11449</v>
      </c>
    </row>
    <row r="268" spans="1:13" x14ac:dyDescent="0.25">
      <c r="A268" s="5" t="s">
        <v>21</v>
      </c>
      <c r="B268" s="5" t="s">
        <v>273</v>
      </c>
      <c r="C268" s="5" t="s">
        <v>1497</v>
      </c>
      <c r="D268" s="5" t="s">
        <v>5229</v>
      </c>
      <c r="E268" s="5" t="s">
        <v>6473</v>
      </c>
      <c r="F268" s="5" t="s">
        <v>7717</v>
      </c>
      <c r="G268" s="5" t="s">
        <v>8961</v>
      </c>
      <c r="H268" s="5" t="s">
        <v>10205</v>
      </c>
      <c r="I268" s="5" t="s">
        <v>2741</v>
      </c>
      <c r="J268" s="5" t="s">
        <v>22</v>
      </c>
      <c r="K268" s="5" t="s">
        <v>12695</v>
      </c>
      <c r="L268" s="5" t="s">
        <v>3985</v>
      </c>
      <c r="M268" s="5" t="s">
        <v>11450</v>
      </c>
    </row>
    <row r="269" spans="1:13" x14ac:dyDescent="0.25">
      <c r="A269" s="5" t="s">
        <v>21</v>
      </c>
      <c r="B269" s="5" t="s">
        <v>274</v>
      </c>
      <c r="C269" s="5" t="s">
        <v>1498</v>
      </c>
      <c r="D269" s="5" t="s">
        <v>5230</v>
      </c>
      <c r="E269" s="5" t="s">
        <v>6474</v>
      </c>
      <c r="F269" s="5" t="s">
        <v>7718</v>
      </c>
      <c r="G269" s="5" t="s">
        <v>8962</v>
      </c>
      <c r="H269" s="5" t="s">
        <v>10206</v>
      </c>
      <c r="I269" s="5" t="s">
        <v>2742</v>
      </c>
      <c r="J269" s="5" t="s">
        <v>22</v>
      </c>
      <c r="K269" s="5" t="s">
        <v>12696</v>
      </c>
      <c r="L269" s="5" t="s">
        <v>3986</v>
      </c>
      <c r="M269" s="5" t="s">
        <v>11451</v>
      </c>
    </row>
    <row r="270" spans="1:13" x14ac:dyDescent="0.25">
      <c r="A270" s="5" t="s">
        <v>21</v>
      </c>
      <c r="B270" s="5" t="s">
        <v>275</v>
      </c>
      <c r="C270" s="5" t="s">
        <v>1499</v>
      </c>
      <c r="D270" s="5" t="s">
        <v>5231</v>
      </c>
      <c r="E270" s="5" t="s">
        <v>6475</v>
      </c>
      <c r="F270" s="5" t="s">
        <v>7719</v>
      </c>
      <c r="G270" s="5" t="s">
        <v>8963</v>
      </c>
      <c r="H270" s="5" t="s">
        <v>10207</v>
      </c>
      <c r="I270" s="5" t="s">
        <v>2743</v>
      </c>
      <c r="J270" s="5" t="s">
        <v>22</v>
      </c>
      <c r="K270" s="5" t="s">
        <v>12697</v>
      </c>
      <c r="L270" s="5" t="s">
        <v>3987</v>
      </c>
      <c r="M270" s="5" t="s">
        <v>11452</v>
      </c>
    </row>
    <row r="271" spans="1:13" x14ac:dyDescent="0.25">
      <c r="A271" s="5" t="s">
        <v>21</v>
      </c>
      <c r="B271" s="5" t="s">
        <v>276</v>
      </c>
      <c r="C271" s="5" t="s">
        <v>1500</v>
      </c>
      <c r="D271" s="5" t="s">
        <v>5232</v>
      </c>
      <c r="E271" s="5" t="s">
        <v>6476</v>
      </c>
      <c r="F271" s="5" t="s">
        <v>7720</v>
      </c>
      <c r="G271" s="5" t="s">
        <v>8964</v>
      </c>
      <c r="H271" s="5" t="s">
        <v>10208</v>
      </c>
      <c r="I271" s="5" t="s">
        <v>2744</v>
      </c>
      <c r="J271" s="5" t="s">
        <v>22</v>
      </c>
      <c r="K271" s="5" t="s">
        <v>12698</v>
      </c>
      <c r="L271" s="5" t="s">
        <v>3988</v>
      </c>
      <c r="M271" s="5" t="s">
        <v>11453</v>
      </c>
    </row>
    <row r="272" spans="1:13" x14ac:dyDescent="0.25">
      <c r="A272" s="5" t="s">
        <v>21</v>
      </c>
      <c r="B272" s="5" t="s">
        <v>277</v>
      </c>
      <c r="C272" s="5" t="s">
        <v>1501</v>
      </c>
      <c r="D272" s="5" t="s">
        <v>5233</v>
      </c>
      <c r="E272" s="5" t="s">
        <v>6477</v>
      </c>
      <c r="F272" s="5" t="s">
        <v>7721</v>
      </c>
      <c r="G272" s="5" t="s">
        <v>8965</v>
      </c>
      <c r="H272" s="5" t="s">
        <v>10209</v>
      </c>
      <c r="I272" s="5" t="s">
        <v>2745</v>
      </c>
      <c r="J272" s="5" t="s">
        <v>22</v>
      </c>
      <c r="K272" s="5" t="s">
        <v>12699</v>
      </c>
      <c r="L272" s="5" t="s">
        <v>3989</v>
      </c>
      <c r="M272" s="5" t="s">
        <v>11454</v>
      </c>
    </row>
    <row r="273" spans="1:13" x14ac:dyDescent="0.25">
      <c r="A273" s="5" t="s">
        <v>21</v>
      </c>
      <c r="B273" s="5" t="s">
        <v>278</v>
      </c>
      <c r="C273" s="5" t="s">
        <v>1502</v>
      </c>
      <c r="D273" s="5" t="s">
        <v>5234</v>
      </c>
      <c r="E273" s="5" t="s">
        <v>6478</v>
      </c>
      <c r="F273" s="5" t="s">
        <v>7722</v>
      </c>
      <c r="G273" s="5" t="s">
        <v>8966</v>
      </c>
      <c r="H273" s="5" t="s">
        <v>10210</v>
      </c>
      <c r="I273" s="5" t="s">
        <v>2746</v>
      </c>
      <c r="J273" s="5" t="s">
        <v>22</v>
      </c>
      <c r="K273" s="5" t="s">
        <v>12700</v>
      </c>
      <c r="L273" s="5" t="s">
        <v>3990</v>
      </c>
      <c r="M273" s="5" t="s">
        <v>11455</v>
      </c>
    </row>
    <row r="274" spans="1:13" x14ac:dyDescent="0.25">
      <c r="A274" s="5" t="s">
        <v>21</v>
      </c>
      <c r="B274" s="5" t="s">
        <v>279</v>
      </c>
      <c r="C274" s="5" t="s">
        <v>1503</v>
      </c>
      <c r="D274" s="5" t="s">
        <v>5235</v>
      </c>
      <c r="E274" s="5" t="s">
        <v>6479</v>
      </c>
      <c r="F274" s="5" t="s">
        <v>7723</v>
      </c>
      <c r="G274" s="5" t="s">
        <v>8967</v>
      </c>
      <c r="H274" s="5" t="s">
        <v>10211</v>
      </c>
      <c r="I274" s="5" t="s">
        <v>2747</v>
      </c>
      <c r="J274" s="5" t="s">
        <v>22</v>
      </c>
      <c r="K274" s="5" t="s">
        <v>12701</v>
      </c>
      <c r="L274" s="5" t="s">
        <v>3991</v>
      </c>
      <c r="M274" s="5" t="s">
        <v>11456</v>
      </c>
    </row>
    <row r="275" spans="1:13" x14ac:dyDescent="0.25">
      <c r="A275" s="5" t="s">
        <v>21</v>
      </c>
      <c r="B275" s="5" t="s">
        <v>280</v>
      </c>
      <c r="C275" s="5" t="s">
        <v>1504</v>
      </c>
      <c r="D275" s="5" t="s">
        <v>5236</v>
      </c>
      <c r="E275" s="5" t="s">
        <v>6480</v>
      </c>
      <c r="F275" s="5" t="s">
        <v>7724</v>
      </c>
      <c r="G275" s="5" t="s">
        <v>8968</v>
      </c>
      <c r="H275" s="5" t="s">
        <v>10212</v>
      </c>
      <c r="I275" s="5" t="s">
        <v>2748</v>
      </c>
      <c r="J275" s="5" t="s">
        <v>22</v>
      </c>
      <c r="K275" s="5" t="s">
        <v>12702</v>
      </c>
      <c r="L275" s="5" t="s">
        <v>3992</v>
      </c>
      <c r="M275" s="5" t="s">
        <v>11457</v>
      </c>
    </row>
    <row r="276" spans="1:13" x14ac:dyDescent="0.25">
      <c r="A276" s="5" t="s">
        <v>21</v>
      </c>
      <c r="B276" s="5" t="s">
        <v>281</v>
      </c>
      <c r="C276" s="5" t="s">
        <v>1505</v>
      </c>
      <c r="D276" s="5" t="s">
        <v>5237</v>
      </c>
      <c r="E276" s="5" t="s">
        <v>6481</v>
      </c>
      <c r="F276" s="5" t="s">
        <v>7725</v>
      </c>
      <c r="G276" s="5" t="s">
        <v>8969</v>
      </c>
      <c r="H276" s="5" t="s">
        <v>10213</v>
      </c>
      <c r="I276" s="5" t="s">
        <v>2749</v>
      </c>
      <c r="J276" s="5" t="s">
        <v>22</v>
      </c>
      <c r="K276" s="5" t="s">
        <v>12703</v>
      </c>
      <c r="L276" s="5" t="s">
        <v>3993</v>
      </c>
      <c r="M276" s="5" t="s">
        <v>11458</v>
      </c>
    </row>
    <row r="277" spans="1:13" x14ac:dyDescent="0.25">
      <c r="A277" s="5" t="s">
        <v>21</v>
      </c>
      <c r="B277" s="5" t="s">
        <v>282</v>
      </c>
      <c r="C277" s="5" t="s">
        <v>1506</v>
      </c>
      <c r="D277" s="5" t="s">
        <v>5238</v>
      </c>
      <c r="E277" s="5" t="s">
        <v>6482</v>
      </c>
      <c r="F277" s="5" t="s">
        <v>7726</v>
      </c>
      <c r="G277" s="5" t="s">
        <v>8970</v>
      </c>
      <c r="H277" s="5" t="s">
        <v>10214</v>
      </c>
      <c r="I277" s="5" t="s">
        <v>2750</v>
      </c>
      <c r="J277" s="5" t="s">
        <v>22</v>
      </c>
      <c r="K277" s="5" t="s">
        <v>12704</v>
      </c>
      <c r="L277" s="5" t="s">
        <v>3994</v>
      </c>
      <c r="M277" s="5" t="s">
        <v>11459</v>
      </c>
    </row>
    <row r="278" spans="1:13" x14ac:dyDescent="0.25">
      <c r="A278" s="5" t="s">
        <v>21</v>
      </c>
      <c r="B278" s="5" t="s">
        <v>283</v>
      </c>
      <c r="C278" s="5" t="s">
        <v>1507</v>
      </c>
      <c r="D278" s="5" t="s">
        <v>5239</v>
      </c>
      <c r="E278" s="5" t="s">
        <v>6483</v>
      </c>
      <c r="F278" s="5" t="s">
        <v>7727</v>
      </c>
      <c r="G278" s="5" t="s">
        <v>8971</v>
      </c>
      <c r="H278" s="5" t="s">
        <v>10215</v>
      </c>
      <c r="I278" s="5" t="s">
        <v>2751</v>
      </c>
      <c r="J278" s="5" t="s">
        <v>22</v>
      </c>
      <c r="K278" s="5" t="s">
        <v>12705</v>
      </c>
      <c r="L278" s="5" t="s">
        <v>3995</v>
      </c>
      <c r="M278" s="5" t="s">
        <v>11460</v>
      </c>
    </row>
    <row r="279" spans="1:13" x14ac:dyDescent="0.25">
      <c r="A279" s="5" t="s">
        <v>21</v>
      </c>
      <c r="B279" s="5" t="s">
        <v>284</v>
      </c>
      <c r="C279" s="5" t="s">
        <v>1508</v>
      </c>
      <c r="D279" s="5" t="s">
        <v>5240</v>
      </c>
      <c r="E279" s="5" t="s">
        <v>6484</v>
      </c>
      <c r="F279" s="5" t="s">
        <v>7728</v>
      </c>
      <c r="G279" s="5" t="s">
        <v>8972</v>
      </c>
      <c r="H279" s="5" t="s">
        <v>10216</v>
      </c>
      <c r="I279" s="5" t="s">
        <v>2752</v>
      </c>
      <c r="J279" s="5" t="s">
        <v>22</v>
      </c>
      <c r="K279" s="5" t="s">
        <v>12706</v>
      </c>
      <c r="L279" s="5" t="s">
        <v>3996</v>
      </c>
      <c r="M279" s="5" t="s">
        <v>11461</v>
      </c>
    </row>
    <row r="280" spans="1:13" x14ac:dyDescent="0.25">
      <c r="A280" s="5" t="s">
        <v>21</v>
      </c>
      <c r="B280" s="5" t="s">
        <v>285</v>
      </c>
      <c r="C280" s="5" t="s">
        <v>1509</v>
      </c>
      <c r="D280" s="5" t="s">
        <v>5241</v>
      </c>
      <c r="E280" s="5" t="s">
        <v>6485</v>
      </c>
      <c r="F280" s="5" t="s">
        <v>7729</v>
      </c>
      <c r="G280" s="5" t="s">
        <v>8973</v>
      </c>
      <c r="H280" s="5" t="s">
        <v>10217</v>
      </c>
      <c r="I280" s="5" t="s">
        <v>2753</v>
      </c>
      <c r="J280" s="5" t="s">
        <v>22</v>
      </c>
      <c r="K280" s="5" t="s">
        <v>12707</v>
      </c>
      <c r="L280" s="5" t="s">
        <v>3997</v>
      </c>
      <c r="M280" s="5" t="s">
        <v>11462</v>
      </c>
    </row>
    <row r="281" spans="1:13" x14ac:dyDescent="0.25">
      <c r="A281" s="5" t="s">
        <v>21</v>
      </c>
      <c r="B281" s="5" t="s">
        <v>286</v>
      </c>
      <c r="C281" s="5" t="s">
        <v>1510</v>
      </c>
      <c r="D281" s="5" t="s">
        <v>5242</v>
      </c>
      <c r="E281" s="5" t="s">
        <v>6486</v>
      </c>
      <c r="F281" s="5" t="s">
        <v>7730</v>
      </c>
      <c r="G281" s="5" t="s">
        <v>8974</v>
      </c>
      <c r="H281" s="5" t="s">
        <v>10218</v>
      </c>
      <c r="I281" s="5" t="s">
        <v>2754</v>
      </c>
      <c r="J281" s="5" t="s">
        <v>22</v>
      </c>
      <c r="K281" s="5" t="s">
        <v>12708</v>
      </c>
      <c r="L281" s="5" t="s">
        <v>3998</v>
      </c>
      <c r="M281" s="5" t="s">
        <v>11463</v>
      </c>
    </row>
    <row r="282" spans="1:13" x14ac:dyDescent="0.25">
      <c r="A282" s="5" t="s">
        <v>21</v>
      </c>
      <c r="B282" s="5" t="s">
        <v>287</v>
      </c>
      <c r="C282" s="5" t="s">
        <v>1511</v>
      </c>
      <c r="D282" s="5" t="s">
        <v>5243</v>
      </c>
      <c r="E282" s="5" t="s">
        <v>6487</v>
      </c>
      <c r="F282" s="5" t="s">
        <v>7731</v>
      </c>
      <c r="G282" s="5" t="s">
        <v>8975</v>
      </c>
      <c r="H282" s="5" t="s">
        <v>10219</v>
      </c>
      <c r="I282" s="5" t="s">
        <v>2755</v>
      </c>
      <c r="J282" s="5" t="s">
        <v>22</v>
      </c>
      <c r="K282" s="5" t="s">
        <v>12709</v>
      </c>
      <c r="L282" s="5" t="s">
        <v>3999</v>
      </c>
      <c r="M282" s="5" t="s">
        <v>11464</v>
      </c>
    </row>
    <row r="283" spans="1:13" x14ac:dyDescent="0.25">
      <c r="A283" s="5" t="s">
        <v>21</v>
      </c>
      <c r="B283" s="5" t="s">
        <v>288</v>
      </c>
      <c r="C283" s="5" t="s">
        <v>1512</v>
      </c>
      <c r="D283" s="5" t="s">
        <v>5244</v>
      </c>
      <c r="E283" s="5" t="s">
        <v>6488</v>
      </c>
      <c r="F283" s="5" t="s">
        <v>7732</v>
      </c>
      <c r="G283" s="5" t="s">
        <v>8976</v>
      </c>
      <c r="H283" s="5" t="s">
        <v>10220</v>
      </c>
      <c r="I283" s="5" t="s">
        <v>2756</v>
      </c>
      <c r="J283" s="5" t="s">
        <v>22</v>
      </c>
      <c r="K283" s="5" t="s">
        <v>12710</v>
      </c>
      <c r="L283" s="5" t="s">
        <v>4000</v>
      </c>
      <c r="M283" s="5" t="s">
        <v>11465</v>
      </c>
    </row>
    <row r="284" spans="1:13" x14ac:dyDescent="0.25">
      <c r="A284" s="5" t="s">
        <v>21</v>
      </c>
      <c r="B284" s="5" t="s">
        <v>289</v>
      </c>
      <c r="C284" s="5" t="s">
        <v>1513</v>
      </c>
      <c r="D284" s="5" t="s">
        <v>5245</v>
      </c>
      <c r="E284" s="5" t="s">
        <v>6489</v>
      </c>
      <c r="F284" s="5" t="s">
        <v>7733</v>
      </c>
      <c r="G284" s="5" t="s">
        <v>8977</v>
      </c>
      <c r="H284" s="5" t="s">
        <v>10221</v>
      </c>
      <c r="I284" s="5" t="s">
        <v>2757</v>
      </c>
      <c r="J284" s="5" t="s">
        <v>22</v>
      </c>
      <c r="K284" s="5" t="s">
        <v>12711</v>
      </c>
      <c r="L284" s="5" t="s">
        <v>4001</v>
      </c>
      <c r="M284" s="5" t="s">
        <v>11466</v>
      </c>
    </row>
    <row r="285" spans="1:13" x14ac:dyDescent="0.25">
      <c r="A285" s="5" t="s">
        <v>21</v>
      </c>
      <c r="B285" s="5" t="s">
        <v>290</v>
      </c>
      <c r="C285" s="5" t="s">
        <v>1514</v>
      </c>
      <c r="D285" s="5" t="s">
        <v>5246</v>
      </c>
      <c r="E285" s="5" t="s">
        <v>6490</v>
      </c>
      <c r="F285" s="5" t="s">
        <v>7734</v>
      </c>
      <c r="G285" s="5" t="s">
        <v>8978</v>
      </c>
      <c r="H285" s="5" t="s">
        <v>10222</v>
      </c>
      <c r="I285" s="5" t="s">
        <v>2758</v>
      </c>
      <c r="J285" s="5" t="s">
        <v>22</v>
      </c>
      <c r="K285" s="5" t="s">
        <v>12712</v>
      </c>
      <c r="L285" s="5" t="s">
        <v>4002</v>
      </c>
      <c r="M285" s="5" t="s">
        <v>11467</v>
      </c>
    </row>
    <row r="286" spans="1:13" x14ac:dyDescent="0.25">
      <c r="A286" s="5" t="s">
        <v>21</v>
      </c>
      <c r="B286" s="5" t="s">
        <v>291</v>
      </c>
      <c r="C286" s="5" t="s">
        <v>1515</v>
      </c>
      <c r="D286" s="5" t="s">
        <v>5247</v>
      </c>
      <c r="E286" s="5" t="s">
        <v>6491</v>
      </c>
      <c r="F286" s="5" t="s">
        <v>7735</v>
      </c>
      <c r="G286" s="5" t="s">
        <v>8979</v>
      </c>
      <c r="H286" s="5" t="s">
        <v>10223</v>
      </c>
      <c r="I286" s="5" t="s">
        <v>2759</v>
      </c>
      <c r="J286" s="5" t="s">
        <v>22</v>
      </c>
      <c r="K286" s="5" t="s">
        <v>12713</v>
      </c>
      <c r="L286" s="5" t="s">
        <v>4003</v>
      </c>
      <c r="M286" s="5" t="s">
        <v>11468</v>
      </c>
    </row>
    <row r="287" spans="1:13" x14ac:dyDescent="0.25">
      <c r="A287" s="5" t="s">
        <v>21</v>
      </c>
      <c r="B287" s="5" t="s">
        <v>292</v>
      </c>
      <c r="C287" s="5" t="s">
        <v>1516</v>
      </c>
      <c r="D287" s="5" t="s">
        <v>5248</v>
      </c>
      <c r="E287" s="5" t="s">
        <v>6492</v>
      </c>
      <c r="F287" s="5" t="s">
        <v>7736</v>
      </c>
      <c r="G287" s="5" t="s">
        <v>8980</v>
      </c>
      <c r="H287" s="5" t="s">
        <v>10224</v>
      </c>
      <c r="I287" s="5" t="s">
        <v>2760</v>
      </c>
      <c r="J287" s="5" t="s">
        <v>22</v>
      </c>
      <c r="K287" s="5" t="s">
        <v>12714</v>
      </c>
      <c r="L287" s="5" t="s">
        <v>4004</v>
      </c>
      <c r="M287" s="5" t="s">
        <v>11469</v>
      </c>
    </row>
    <row r="288" spans="1:13" x14ac:dyDescent="0.25">
      <c r="A288" s="5" t="s">
        <v>21</v>
      </c>
      <c r="B288" s="5" t="s">
        <v>293</v>
      </c>
      <c r="C288" s="5" t="s">
        <v>1517</v>
      </c>
      <c r="D288" s="5" t="s">
        <v>5249</v>
      </c>
      <c r="E288" s="5" t="s">
        <v>6493</v>
      </c>
      <c r="F288" s="5" t="s">
        <v>7737</v>
      </c>
      <c r="G288" s="5" t="s">
        <v>8981</v>
      </c>
      <c r="H288" s="5" t="s">
        <v>10225</v>
      </c>
      <c r="I288" s="5" t="s">
        <v>2761</v>
      </c>
      <c r="J288" s="5" t="s">
        <v>22</v>
      </c>
      <c r="K288" s="5" t="s">
        <v>12715</v>
      </c>
      <c r="L288" s="5" t="s">
        <v>4005</v>
      </c>
      <c r="M288" s="5" t="s">
        <v>11470</v>
      </c>
    </row>
    <row r="289" spans="1:13" x14ac:dyDescent="0.25">
      <c r="A289" s="5" t="s">
        <v>21</v>
      </c>
      <c r="B289" s="5" t="s">
        <v>294</v>
      </c>
      <c r="C289" s="5" t="s">
        <v>1518</v>
      </c>
      <c r="D289" s="5" t="s">
        <v>5250</v>
      </c>
      <c r="E289" s="5" t="s">
        <v>6494</v>
      </c>
      <c r="F289" s="5" t="s">
        <v>7738</v>
      </c>
      <c r="G289" s="5" t="s">
        <v>8982</v>
      </c>
      <c r="H289" s="5" t="s">
        <v>10226</v>
      </c>
      <c r="I289" s="5" t="s">
        <v>2762</v>
      </c>
      <c r="J289" s="5" t="s">
        <v>22</v>
      </c>
      <c r="K289" s="5" t="s">
        <v>12716</v>
      </c>
      <c r="L289" s="5" t="s">
        <v>4006</v>
      </c>
      <c r="M289" s="5" t="s">
        <v>11471</v>
      </c>
    </row>
    <row r="290" spans="1:13" x14ac:dyDescent="0.25">
      <c r="A290" s="5" t="s">
        <v>21</v>
      </c>
      <c r="B290" s="5" t="s">
        <v>295</v>
      </c>
      <c r="C290" s="5" t="s">
        <v>1519</v>
      </c>
      <c r="D290" s="5" t="s">
        <v>5251</v>
      </c>
      <c r="E290" s="5" t="s">
        <v>6495</v>
      </c>
      <c r="F290" s="5" t="s">
        <v>7739</v>
      </c>
      <c r="G290" s="5" t="s">
        <v>8983</v>
      </c>
      <c r="H290" s="5" t="s">
        <v>10227</v>
      </c>
      <c r="I290" s="5" t="s">
        <v>2763</v>
      </c>
      <c r="J290" s="5" t="s">
        <v>22</v>
      </c>
      <c r="K290" s="5" t="s">
        <v>12717</v>
      </c>
      <c r="L290" s="5" t="s">
        <v>4007</v>
      </c>
      <c r="M290" s="5" t="s">
        <v>11472</v>
      </c>
    </row>
    <row r="291" spans="1:13" x14ac:dyDescent="0.25">
      <c r="A291" s="5" t="s">
        <v>21</v>
      </c>
      <c r="B291" s="5" t="s">
        <v>296</v>
      </c>
      <c r="C291" s="5" t="s">
        <v>1520</v>
      </c>
      <c r="D291" s="5" t="s">
        <v>5252</v>
      </c>
      <c r="E291" s="5" t="s">
        <v>6496</v>
      </c>
      <c r="F291" s="5" t="s">
        <v>7740</v>
      </c>
      <c r="G291" s="5" t="s">
        <v>8984</v>
      </c>
      <c r="H291" s="5" t="s">
        <v>10228</v>
      </c>
      <c r="I291" s="5" t="s">
        <v>2764</v>
      </c>
      <c r="J291" s="5" t="s">
        <v>22</v>
      </c>
      <c r="K291" s="5" t="s">
        <v>12718</v>
      </c>
      <c r="L291" s="5" t="s">
        <v>4008</v>
      </c>
      <c r="M291" s="5" t="s">
        <v>11473</v>
      </c>
    </row>
    <row r="292" spans="1:13" x14ac:dyDescent="0.25">
      <c r="A292" s="5" t="s">
        <v>21</v>
      </c>
      <c r="B292" s="5" t="s">
        <v>297</v>
      </c>
      <c r="C292" s="5" t="s">
        <v>1521</v>
      </c>
      <c r="D292" s="5" t="s">
        <v>5253</v>
      </c>
      <c r="E292" s="5" t="s">
        <v>6497</v>
      </c>
      <c r="F292" s="5" t="s">
        <v>7741</v>
      </c>
      <c r="G292" s="5" t="s">
        <v>8985</v>
      </c>
      <c r="H292" s="5" t="s">
        <v>10229</v>
      </c>
      <c r="I292" s="5" t="s">
        <v>2765</v>
      </c>
      <c r="J292" s="5" t="s">
        <v>22</v>
      </c>
      <c r="K292" s="5" t="s">
        <v>12719</v>
      </c>
      <c r="L292" s="5" t="s">
        <v>4009</v>
      </c>
      <c r="M292" s="5" t="s">
        <v>11474</v>
      </c>
    </row>
    <row r="293" spans="1:13" x14ac:dyDescent="0.25">
      <c r="A293" s="5" t="s">
        <v>21</v>
      </c>
      <c r="B293" s="5" t="s">
        <v>298</v>
      </c>
      <c r="C293" s="5" t="s">
        <v>1522</v>
      </c>
      <c r="D293" s="5" t="s">
        <v>5254</v>
      </c>
      <c r="E293" s="5" t="s">
        <v>6498</v>
      </c>
      <c r="F293" s="5" t="s">
        <v>7742</v>
      </c>
      <c r="G293" s="5" t="s">
        <v>8986</v>
      </c>
      <c r="H293" s="5" t="s">
        <v>10230</v>
      </c>
      <c r="I293" s="5" t="s">
        <v>2766</v>
      </c>
      <c r="J293" s="5" t="s">
        <v>22</v>
      </c>
      <c r="K293" s="5" t="s">
        <v>12720</v>
      </c>
      <c r="L293" s="5" t="s">
        <v>4010</v>
      </c>
      <c r="M293" s="5" t="s">
        <v>11475</v>
      </c>
    </row>
    <row r="294" spans="1:13" x14ac:dyDescent="0.25">
      <c r="A294" s="5" t="s">
        <v>21</v>
      </c>
      <c r="B294" s="5" t="s">
        <v>299</v>
      </c>
      <c r="C294" s="5" t="s">
        <v>1523</v>
      </c>
      <c r="D294" s="5" t="s">
        <v>5255</v>
      </c>
      <c r="E294" s="5" t="s">
        <v>6499</v>
      </c>
      <c r="F294" s="5" t="s">
        <v>7743</v>
      </c>
      <c r="G294" s="5" t="s">
        <v>8987</v>
      </c>
      <c r="H294" s="5" t="s">
        <v>10231</v>
      </c>
      <c r="I294" s="5" t="s">
        <v>2767</v>
      </c>
      <c r="J294" s="5" t="s">
        <v>22</v>
      </c>
      <c r="K294" s="5" t="s">
        <v>12721</v>
      </c>
      <c r="L294" s="5" t="s">
        <v>4011</v>
      </c>
      <c r="M294" s="5" t="s">
        <v>11476</v>
      </c>
    </row>
    <row r="295" spans="1:13" x14ac:dyDescent="0.25">
      <c r="A295" s="5" t="s">
        <v>21</v>
      </c>
      <c r="B295" s="5" t="s">
        <v>300</v>
      </c>
      <c r="C295" s="5" t="s">
        <v>1524</v>
      </c>
      <c r="D295" s="5" t="s">
        <v>5256</v>
      </c>
      <c r="E295" s="5" t="s">
        <v>6500</v>
      </c>
      <c r="F295" s="5" t="s">
        <v>7744</v>
      </c>
      <c r="G295" s="5" t="s">
        <v>8988</v>
      </c>
      <c r="H295" s="5" t="s">
        <v>10232</v>
      </c>
      <c r="I295" s="5" t="s">
        <v>2768</v>
      </c>
      <c r="J295" s="5" t="s">
        <v>22</v>
      </c>
      <c r="K295" s="5" t="s">
        <v>12722</v>
      </c>
      <c r="L295" s="5" t="s">
        <v>4012</v>
      </c>
      <c r="M295" s="5" t="s">
        <v>11477</v>
      </c>
    </row>
    <row r="296" spans="1:13" x14ac:dyDescent="0.25">
      <c r="A296" s="5" t="s">
        <v>21</v>
      </c>
      <c r="B296" s="5" t="s">
        <v>301</v>
      </c>
      <c r="C296" s="5" t="s">
        <v>1525</v>
      </c>
      <c r="D296" s="5" t="s">
        <v>5257</v>
      </c>
      <c r="E296" s="5" t="s">
        <v>6501</v>
      </c>
      <c r="F296" s="5" t="s">
        <v>7745</v>
      </c>
      <c r="G296" s="5" t="s">
        <v>8989</v>
      </c>
      <c r="H296" s="5" t="s">
        <v>10233</v>
      </c>
      <c r="I296" s="5" t="s">
        <v>2769</v>
      </c>
      <c r="J296" s="5" t="s">
        <v>22</v>
      </c>
      <c r="K296" s="5" t="s">
        <v>12723</v>
      </c>
      <c r="L296" s="5" t="s">
        <v>4013</v>
      </c>
      <c r="M296" s="5" t="s">
        <v>11478</v>
      </c>
    </row>
    <row r="297" spans="1:13" x14ac:dyDescent="0.25">
      <c r="A297" s="5" t="s">
        <v>21</v>
      </c>
      <c r="B297" s="5" t="s">
        <v>302</v>
      </c>
      <c r="C297" s="5" t="s">
        <v>1526</v>
      </c>
      <c r="D297" s="5" t="s">
        <v>5258</v>
      </c>
      <c r="E297" s="5" t="s">
        <v>6502</v>
      </c>
      <c r="F297" s="5" t="s">
        <v>7746</v>
      </c>
      <c r="G297" s="5" t="s">
        <v>8990</v>
      </c>
      <c r="H297" s="5" t="s">
        <v>10234</v>
      </c>
      <c r="I297" s="5" t="s">
        <v>2770</v>
      </c>
      <c r="J297" s="5" t="s">
        <v>22</v>
      </c>
      <c r="K297" s="5" t="s">
        <v>12724</v>
      </c>
      <c r="L297" s="5" t="s">
        <v>4014</v>
      </c>
      <c r="M297" s="5" t="s">
        <v>11479</v>
      </c>
    </row>
    <row r="298" spans="1:13" x14ac:dyDescent="0.25">
      <c r="A298" s="5" t="s">
        <v>21</v>
      </c>
      <c r="B298" s="5" t="s">
        <v>303</v>
      </c>
      <c r="C298" s="5" t="s">
        <v>1527</v>
      </c>
      <c r="D298" s="5" t="s">
        <v>5259</v>
      </c>
      <c r="E298" s="5" t="s">
        <v>6503</v>
      </c>
      <c r="F298" s="5" t="s">
        <v>7747</v>
      </c>
      <c r="G298" s="5" t="s">
        <v>8991</v>
      </c>
      <c r="H298" s="5" t="s">
        <v>10235</v>
      </c>
      <c r="I298" s="5" t="s">
        <v>2771</v>
      </c>
      <c r="J298" s="5" t="s">
        <v>22</v>
      </c>
      <c r="K298" s="5" t="s">
        <v>12725</v>
      </c>
      <c r="L298" s="5" t="s">
        <v>4015</v>
      </c>
      <c r="M298" s="5" t="s">
        <v>11480</v>
      </c>
    </row>
    <row r="299" spans="1:13" x14ac:dyDescent="0.25">
      <c r="A299" s="5" t="s">
        <v>21</v>
      </c>
      <c r="B299" s="5" t="s">
        <v>304</v>
      </c>
      <c r="C299" s="5" t="s">
        <v>1528</v>
      </c>
      <c r="D299" s="5" t="s">
        <v>5260</v>
      </c>
      <c r="E299" s="5" t="s">
        <v>6504</v>
      </c>
      <c r="F299" s="5" t="s">
        <v>7748</v>
      </c>
      <c r="G299" s="5" t="s">
        <v>8992</v>
      </c>
      <c r="H299" s="5" t="s">
        <v>10236</v>
      </c>
      <c r="I299" s="5" t="s">
        <v>2772</v>
      </c>
      <c r="J299" s="5" t="s">
        <v>22</v>
      </c>
      <c r="K299" s="5" t="s">
        <v>12726</v>
      </c>
      <c r="L299" s="5" t="s">
        <v>4016</v>
      </c>
      <c r="M299" s="5" t="s">
        <v>11481</v>
      </c>
    </row>
    <row r="300" spans="1:13" x14ac:dyDescent="0.25">
      <c r="A300" s="5" t="s">
        <v>21</v>
      </c>
      <c r="B300" s="5" t="s">
        <v>305</v>
      </c>
      <c r="C300" s="5" t="s">
        <v>1529</v>
      </c>
      <c r="D300" s="5" t="s">
        <v>5261</v>
      </c>
      <c r="E300" s="5" t="s">
        <v>6505</v>
      </c>
      <c r="F300" s="5" t="s">
        <v>7749</v>
      </c>
      <c r="G300" s="5" t="s">
        <v>8993</v>
      </c>
      <c r="H300" s="5" t="s">
        <v>10237</v>
      </c>
      <c r="I300" s="5" t="s">
        <v>2773</v>
      </c>
      <c r="J300" s="5" t="s">
        <v>22</v>
      </c>
      <c r="K300" s="5" t="s">
        <v>12727</v>
      </c>
      <c r="L300" s="5" t="s">
        <v>4017</v>
      </c>
      <c r="M300" s="5" t="s">
        <v>11482</v>
      </c>
    </row>
    <row r="301" spans="1:13" x14ac:dyDescent="0.25">
      <c r="A301" s="5" t="s">
        <v>21</v>
      </c>
      <c r="B301" s="5" t="s">
        <v>306</v>
      </c>
      <c r="C301" s="5" t="s">
        <v>1530</v>
      </c>
      <c r="D301" s="5" t="s">
        <v>5262</v>
      </c>
      <c r="E301" s="5" t="s">
        <v>6506</v>
      </c>
      <c r="F301" s="5" t="s">
        <v>7750</v>
      </c>
      <c r="G301" s="5" t="s">
        <v>8994</v>
      </c>
      <c r="H301" s="5" t="s">
        <v>10238</v>
      </c>
      <c r="I301" s="5" t="s">
        <v>2774</v>
      </c>
      <c r="J301" s="5" t="s">
        <v>22</v>
      </c>
      <c r="K301" s="5" t="s">
        <v>12728</v>
      </c>
      <c r="L301" s="5" t="s">
        <v>4018</v>
      </c>
      <c r="M301" s="5" t="s">
        <v>11483</v>
      </c>
    </row>
    <row r="302" spans="1:13" x14ac:dyDescent="0.25">
      <c r="A302" s="5" t="s">
        <v>21</v>
      </c>
      <c r="B302" s="5" t="s">
        <v>307</v>
      </c>
      <c r="C302" s="5" t="s">
        <v>1531</v>
      </c>
      <c r="D302" s="5" t="s">
        <v>5263</v>
      </c>
      <c r="E302" s="5" t="s">
        <v>6507</v>
      </c>
      <c r="F302" s="5" t="s">
        <v>7751</v>
      </c>
      <c r="G302" s="5" t="s">
        <v>8995</v>
      </c>
      <c r="H302" s="5" t="s">
        <v>10239</v>
      </c>
      <c r="I302" s="5" t="s">
        <v>2775</v>
      </c>
      <c r="J302" s="5" t="s">
        <v>22</v>
      </c>
      <c r="K302" s="5" t="s">
        <v>12729</v>
      </c>
      <c r="L302" s="5" t="s">
        <v>4019</v>
      </c>
      <c r="M302" s="5" t="s">
        <v>11484</v>
      </c>
    </row>
    <row r="303" spans="1:13" x14ac:dyDescent="0.25">
      <c r="A303" s="5" t="s">
        <v>21</v>
      </c>
      <c r="B303" s="5" t="s">
        <v>308</v>
      </c>
      <c r="C303" s="5" t="s">
        <v>1532</v>
      </c>
      <c r="D303" s="5" t="s">
        <v>5264</v>
      </c>
      <c r="E303" s="5" t="s">
        <v>6508</v>
      </c>
      <c r="F303" s="5" t="s">
        <v>7752</v>
      </c>
      <c r="G303" s="5" t="s">
        <v>8996</v>
      </c>
      <c r="H303" s="5" t="s">
        <v>10240</v>
      </c>
      <c r="I303" s="5" t="s">
        <v>2776</v>
      </c>
      <c r="J303" s="5" t="s">
        <v>22</v>
      </c>
      <c r="K303" s="5" t="s">
        <v>12730</v>
      </c>
      <c r="L303" s="5" t="s">
        <v>4020</v>
      </c>
      <c r="M303" s="5" t="s">
        <v>11485</v>
      </c>
    </row>
    <row r="304" spans="1:13" x14ac:dyDescent="0.25">
      <c r="A304" s="5" t="s">
        <v>21</v>
      </c>
      <c r="B304" s="5" t="s">
        <v>309</v>
      </c>
      <c r="C304" s="5" t="s">
        <v>1533</v>
      </c>
      <c r="D304" s="5" t="s">
        <v>5265</v>
      </c>
      <c r="E304" s="5" t="s">
        <v>6509</v>
      </c>
      <c r="F304" s="5" t="s">
        <v>7753</v>
      </c>
      <c r="G304" s="5" t="s">
        <v>8997</v>
      </c>
      <c r="H304" s="5" t="s">
        <v>10241</v>
      </c>
      <c r="I304" s="5" t="s">
        <v>2777</v>
      </c>
      <c r="J304" s="5" t="s">
        <v>22</v>
      </c>
      <c r="K304" s="5" t="s">
        <v>12731</v>
      </c>
      <c r="L304" s="5" t="s">
        <v>4021</v>
      </c>
      <c r="M304" s="5" t="s">
        <v>11486</v>
      </c>
    </row>
    <row r="305" spans="1:13" x14ac:dyDescent="0.25">
      <c r="A305" s="5" t="s">
        <v>21</v>
      </c>
      <c r="B305" s="5" t="s">
        <v>310</v>
      </c>
      <c r="C305" s="5" t="s">
        <v>1534</v>
      </c>
      <c r="D305" s="5" t="s">
        <v>5266</v>
      </c>
      <c r="E305" s="5" t="s">
        <v>6510</v>
      </c>
      <c r="F305" s="5" t="s">
        <v>7754</v>
      </c>
      <c r="G305" s="5" t="s">
        <v>8998</v>
      </c>
      <c r="H305" s="5" t="s">
        <v>10242</v>
      </c>
      <c r="I305" s="5" t="s">
        <v>2778</v>
      </c>
      <c r="J305" s="5" t="s">
        <v>22</v>
      </c>
      <c r="K305" s="5" t="s">
        <v>12732</v>
      </c>
      <c r="L305" s="5" t="s">
        <v>4022</v>
      </c>
      <c r="M305" s="5" t="s">
        <v>11487</v>
      </c>
    </row>
    <row r="306" spans="1:13" x14ac:dyDescent="0.25">
      <c r="A306" s="5" t="s">
        <v>21</v>
      </c>
      <c r="B306" s="5" t="s">
        <v>311</v>
      </c>
      <c r="C306" s="5" t="s">
        <v>1535</v>
      </c>
      <c r="D306" s="5" t="s">
        <v>5267</v>
      </c>
      <c r="E306" s="5" t="s">
        <v>6511</v>
      </c>
      <c r="F306" s="5" t="s">
        <v>7755</v>
      </c>
      <c r="G306" s="5" t="s">
        <v>8999</v>
      </c>
      <c r="H306" s="5" t="s">
        <v>10243</v>
      </c>
      <c r="I306" s="5" t="s">
        <v>2779</v>
      </c>
      <c r="J306" s="5" t="s">
        <v>22</v>
      </c>
      <c r="K306" s="5" t="s">
        <v>12733</v>
      </c>
      <c r="L306" s="5" t="s">
        <v>4023</v>
      </c>
      <c r="M306" s="5" t="s">
        <v>11488</v>
      </c>
    </row>
    <row r="307" spans="1:13" x14ac:dyDescent="0.25">
      <c r="A307" s="5" t="s">
        <v>21</v>
      </c>
      <c r="B307" s="5" t="s">
        <v>312</v>
      </c>
      <c r="C307" s="5" t="s">
        <v>1536</v>
      </c>
      <c r="D307" s="5" t="s">
        <v>5268</v>
      </c>
      <c r="E307" s="5" t="s">
        <v>6512</v>
      </c>
      <c r="F307" s="5" t="s">
        <v>7756</v>
      </c>
      <c r="G307" s="5" t="s">
        <v>9000</v>
      </c>
      <c r="H307" s="5" t="s">
        <v>10244</v>
      </c>
      <c r="I307" s="5" t="s">
        <v>2780</v>
      </c>
      <c r="J307" s="5" t="s">
        <v>22</v>
      </c>
      <c r="K307" s="5" t="s">
        <v>12734</v>
      </c>
      <c r="L307" s="5" t="s">
        <v>4024</v>
      </c>
      <c r="M307" s="5" t="s">
        <v>11489</v>
      </c>
    </row>
    <row r="308" spans="1:13" x14ac:dyDescent="0.25">
      <c r="A308" s="5" t="s">
        <v>21</v>
      </c>
      <c r="B308" s="5" t="s">
        <v>313</v>
      </c>
      <c r="C308" s="5" t="s">
        <v>1537</v>
      </c>
      <c r="D308" s="5" t="s">
        <v>5269</v>
      </c>
      <c r="E308" s="5" t="s">
        <v>6513</v>
      </c>
      <c r="F308" s="5" t="s">
        <v>7757</v>
      </c>
      <c r="G308" s="5" t="s">
        <v>9001</v>
      </c>
      <c r="H308" s="5" t="s">
        <v>10245</v>
      </c>
      <c r="I308" s="5" t="s">
        <v>2781</v>
      </c>
      <c r="J308" s="5" t="s">
        <v>22</v>
      </c>
      <c r="K308" s="5" t="s">
        <v>12735</v>
      </c>
      <c r="L308" s="5" t="s">
        <v>4025</v>
      </c>
      <c r="M308" s="5" t="s">
        <v>11490</v>
      </c>
    </row>
    <row r="309" spans="1:13" x14ac:dyDescent="0.25">
      <c r="A309" s="5" t="s">
        <v>21</v>
      </c>
      <c r="B309" s="5" t="s">
        <v>314</v>
      </c>
      <c r="C309" s="5" t="s">
        <v>1538</v>
      </c>
      <c r="D309" s="5" t="s">
        <v>5270</v>
      </c>
      <c r="E309" s="5" t="s">
        <v>6514</v>
      </c>
      <c r="F309" s="5" t="s">
        <v>7758</v>
      </c>
      <c r="G309" s="5" t="s">
        <v>9002</v>
      </c>
      <c r="H309" s="5" t="s">
        <v>10246</v>
      </c>
      <c r="I309" s="5" t="s">
        <v>2782</v>
      </c>
      <c r="J309" s="5" t="s">
        <v>22</v>
      </c>
      <c r="K309" s="5" t="s">
        <v>12736</v>
      </c>
      <c r="L309" s="5" t="s">
        <v>4026</v>
      </c>
      <c r="M309" s="5" t="s">
        <v>11491</v>
      </c>
    </row>
    <row r="310" spans="1:13" x14ac:dyDescent="0.25">
      <c r="A310" s="5" t="s">
        <v>21</v>
      </c>
      <c r="B310" s="5" t="s">
        <v>315</v>
      </c>
      <c r="C310" s="5" t="s">
        <v>1539</v>
      </c>
      <c r="D310" s="5" t="s">
        <v>5271</v>
      </c>
      <c r="E310" s="5" t="s">
        <v>6515</v>
      </c>
      <c r="F310" s="5" t="s">
        <v>7759</v>
      </c>
      <c r="G310" s="5" t="s">
        <v>9003</v>
      </c>
      <c r="H310" s="5" t="s">
        <v>10247</v>
      </c>
      <c r="I310" s="5" t="s">
        <v>2783</v>
      </c>
      <c r="J310" s="5" t="s">
        <v>22</v>
      </c>
      <c r="K310" s="5" t="s">
        <v>12737</v>
      </c>
      <c r="L310" s="5" t="s">
        <v>4027</v>
      </c>
      <c r="M310" s="5" t="s">
        <v>11492</v>
      </c>
    </row>
    <row r="311" spans="1:13" x14ac:dyDescent="0.25">
      <c r="A311" s="5" t="s">
        <v>21</v>
      </c>
      <c r="B311" s="5" t="s">
        <v>316</v>
      </c>
      <c r="C311" s="5" t="s">
        <v>1540</v>
      </c>
      <c r="D311" s="5" t="s">
        <v>5272</v>
      </c>
      <c r="E311" s="5" t="s">
        <v>6516</v>
      </c>
      <c r="F311" s="5" t="s">
        <v>7760</v>
      </c>
      <c r="G311" s="5" t="s">
        <v>9004</v>
      </c>
      <c r="H311" s="5" t="s">
        <v>10248</v>
      </c>
      <c r="I311" s="5" t="s">
        <v>2784</v>
      </c>
      <c r="J311" s="5" t="s">
        <v>22</v>
      </c>
      <c r="K311" s="5" t="s">
        <v>12738</v>
      </c>
      <c r="L311" s="5" t="s">
        <v>4028</v>
      </c>
      <c r="M311" s="5" t="s">
        <v>11493</v>
      </c>
    </row>
    <row r="312" spans="1:13" x14ac:dyDescent="0.25">
      <c r="A312" s="5" t="s">
        <v>21</v>
      </c>
      <c r="B312" s="5" t="s">
        <v>317</v>
      </c>
      <c r="C312" s="5" t="s">
        <v>1541</v>
      </c>
      <c r="D312" s="5" t="s">
        <v>5273</v>
      </c>
      <c r="E312" s="5" t="s">
        <v>6517</v>
      </c>
      <c r="F312" s="5" t="s">
        <v>7761</v>
      </c>
      <c r="G312" s="5" t="s">
        <v>9005</v>
      </c>
      <c r="H312" s="5" t="s">
        <v>10249</v>
      </c>
      <c r="I312" s="5" t="s">
        <v>2785</v>
      </c>
      <c r="J312" s="5" t="s">
        <v>22</v>
      </c>
      <c r="K312" s="5" t="s">
        <v>12739</v>
      </c>
      <c r="L312" s="5" t="s">
        <v>4029</v>
      </c>
      <c r="M312" s="5" t="s">
        <v>11494</v>
      </c>
    </row>
    <row r="313" spans="1:13" x14ac:dyDescent="0.25">
      <c r="A313" s="5" t="s">
        <v>21</v>
      </c>
      <c r="B313" s="5" t="s">
        <v>318</v>
      </c>
      <c r="C313" s="5" t="s">
        <v>1542</v>
      </c>
      <c r="D313" s="5" t="s">
        <v>5274</v>
      </c>
      <c r="E313" s="5" t="s">
        <v>6518</v>
      </c>
      <c r="F313" s="5" t="s">
        <v>7762</v>
      </c>
      <c r="G313" s="5" t="s">
        <v>9006</v>
      </c>
      <c r="H313" s="5" t="s">
        <v>10250</v>
      </c>
      <c r="I313" s="5" t="s">
        <v>2786</v>
      </c>
      <c r="J313" s="5" t="s">
        <v>22</v>
      </c>
      <c r="K313" s="5" t="s">
        <v>12740</v>
      </c>
      <c r="L313" s="5" t="s">
        <v>4030</v>
      </c>
      <c r="M313" s="5" t="s">
        <v>11495</v>
      </c>
    </row>
    <row r="314" spans="1:13" x14ac:dyDescent="0.25">
      <c r="A314" s="5" t="s">
        <v>21</v>
      </c>
      <c r="B314" s="5" t="s">
        <v>319</v>
      </c>
      <c r="C314" s="5" t="s">
        <v>1543</v>
      </c>
      <c r="D314" s="5" t="s">
        <v>5275</v>
      </c>
      <c r="E314" s="5" t="s">
        <v>6519</v>
      </c>
      <c r="F314" s="5" t="s">
        <v>7763</v>
      </c>
      <c r="G314" s="5" t="s">
        <v>9007</v>
      </c>
      <c r="H314" s="5" t="s">
        <v>10251</v>
      </c>
      <c r="I314" s="5" t="s">
        <v>2787</v>
      </c>
      <c r="J314" s="5" t="s">
        <v>22</v>
      </c>
      <c r="K314" s="5" t="s">
        <v>12741</v>
      </c>
      <c r="L314" s="5" t="s">
        <v>4031</v>
      </c>
      <c r="M314" s="5" t="s">
        <v>11496</v>
      </c>
    </row>
    <row r="315" spans="1:13" x14ac:dyDescent="0.25">
      <c r="A315" s="5" t="s">
        <v>21</v>
      </c>
      <c r="B315" s="5" t="s">
        <v>320</v>
      </c>
      <c r="C315" s="5" t="s">
        <v>1544</v>
      </c>
      <c r="D315" s="5" t="s">
        <v>5276</v>
      </c>
      <c r="E315" s="5" t="s">
        <v>6520</v>
      </c>
      <c r="F315" s="5" t="s">
        <v>7764</v>
      </c>
      <c r="G315" s="5" t="s">
        <v>9008</v>
      </c>
      <c r="H315" s="5" t="s">
        <v>10252</v>
      </c>
      <c r="I315" s="5" t="s">
        <v>2788</v>
      </c>
      <c r="J315" s="5" t="s">
        <v>22</v>
      </c>
      <c r="K315" s="5" t="s">
        <v>12742</v>
      </c>
      <c r="L315" s="5" t="s">
        <v>4032</v>
      </c>
      <c r="M315" s="5" t="s">
        <v>11497</v>
      </c>
    </row>
    <row r="316" spans="1:13" x14ac:dyDescent="0.25">
      <c r="A316" s="5" t="s">
        <v>21</v>
      </c>
      <c r="B316" s="5" t="s">
        <v>321</v>
      </c>
      <c r="C316" s="5" t="s">
        <v>1545</v>
      </c>
      <c r="D316" s="5" t="s">
        <v>5277</v>
      </c>
      <c r="E316" s="5" t="s">
        <v>6521</v>
      </c>
      <c r="F316" s="5" t="s">
        <v>7765</v>
      </c>
      <c r="G316" s="5" t="s">
        <v>9009</v>
      </c>
      <c r="H316" s="5" t="s">
        <v>10253</v>
      </c>
      <c r="I316" s="5" t="s">
        <v>2789</v>
      </c>
      <c r="J316" s="5" t="s">
        <v>22</v>
      </c>
      <c r="K316" s="5" t="s">
        <v>12743</v>
      </c>
      <c r="L316" s="5" t="s">
        <v>4033</v>
      </c>
      <c r="M316" s="5" t="s">
        <v>11498</v>
      </c>
    </row>
    <row r="317" spans="1:13" x14ac:dyDescent="0.25">
      <c r="A317" s="5" t="s">
        <v>21</v>
      </c>
      <c r="B317" s="5" t="s">
        <v>322</v>
      </c>
      <c r="C317" s="5" t="s">
        <v>1546</v>
      </c>
      <c r="D317" s="5" t="s">
        <v>5278</v>
      </c>
      <c r="E317" s="5" t="s">
        <v>6522</v>
      </c>
      <c r="F317" s="5" t="s">
        <v>7766</v>
      </c>
      <c r="G317" s="5" t="s">
        <v>9010</v>
      </c>
      <c r="H317" s="5" t="s">
        <v>10254</v>
      </c>
      <c r="I317" s="5" t="s">
        <v>2790</v>
      </c>
      <c r="J317" s="5" t="s">
        <v>22</v>
      </c>
      <c r="K317" s="5" t="s">
        <v>12744</v>
      </c>
      <c r="L317" s="5" t="s">
        <v>4034</v>
      </c>
      <c r="M317" s="5" t="s">
        <v>11499</v>
      </c>
    </row>
    <row r="318" spans="1:13" x14ac:dyDescent="0.25">
      <c r="A318" s="5" t="s">
        <v>21</v>
      </c>
      <c r="B318" s="5" t="s">
        <v>323</v>
      </c>
      <c r="C318" s="5" t="s">
        <v>1547</v>
      </c>
      <c r="D318" s="5" t="s">
        <v>5279</v>
      </c>
      <c r="E318" s="5" t="s">
        <v>6523</v>
      </c>
      <c r="F318" s="5" t="s">
        <v>7767</v>
      </c>
      <c r="G318" s="5" t="s">
        <v>9011</v>
      </c>
      <c r="H318" s="5" t="s">
        <v>10255</v>
      </c>
      <c r="I318" s="5" t="s">
        <v>2791</v>
      </c>
      <c r="J318" s="5" t="s">
        <v>22</v>
      </c>
      <c r="K318" s="5" t="s">
        <v>12745</v>
      </c>
      <c r="L318" s="5" t="s">
        <v>4035</v>
      </c>
      <c r="M318" s="5" t="s">
        <v>11500</v>
      </c>
    </row>
    <row r="319" spans="1:13" x14ac:dyDescent="0.25">
      <c r="A319" s="5" t="s">
        <v>21</v>
      </c>
      <c r="B319" s="5" t="s">
        <v>324</v>
      </c>
      <c r="C319" s="5" t="s">
        <v>1548</v>
      </c>
      <c r="D319" s="5" t="s">
        <v>5280</v>
      </c>
      <c r="E319" s="5" t="s">
        <v>6524</v>
      </c>
      <c r="F319" s="5" t="s">
        <v>7768</v>
      </c>
      <c r="G319" s="5" t="s">
        <v>9012</v>
      </c>
      <c r="H319" s="5" t="s">
        <v>10256</v>
      </c>
      <c r="I319" s="5" t="s">
        <v>2792</v>
      </c>
      <c r="J319" s="5" t="s">
        <v>22</v>
      </c>
      <c r="K319" s="5" t="s">
        <v>12746</v>
      </c>
      <c r="L319" s="5" t="s">
        <v>4036</v>
      </c>
      <c r="M319" s="5" t="s">
        <v>11501</v>
      </c>
    </row>
    <row r="320" spans="1:13" x14ac:dyDescent="0.25">
      <c r="A320" s="5" t="s">
        <v>21</v>
      </c>
      <c r="B320" s="5" t="s">
        <v>325</v>
      </c>
      <c r="C320" s="5" t="s">
        <v>1549</v>
      </c>
      <c r="D320" s="5" t="s">
        <v>5281</v>
      </c>
      <c r="E320" s="5" t="s">
        <v>6525</v>
      </c>
      <c r="F320" s="5" t="s">
        <v>7769</v>
      </c>
      <c r="G320" s="5" t="s">
        <v>9013</v>
      </c>
      <c r="H320" s="5" t="s">
        <v>10257</v>
      </c>
      <c r="I320" s="5" t="s">
        <v>2793</v>
      </c>
      <c r="J320" s="5" t="s">
        <v>22</v>
      </c>
      <c r="K320" s="5" t="s">
        <v>12747</v>
      </c>
      <c r="L320" s="5" t="s">
        <v>4037</v>
      </c>
      <c r="M320" s="5" t="s">
        <v>11502</v>
      </c>
    </row>
    <row r="321" spans="1:13" x14ac:dyDescent="0.25">
      <c r="A321" s="5" t="s">
        <v>21</v>
      </c>
      <c r="B321" s="5" t="s">
        <v>326</v>
      </c>
      <c r="C321" s="5" t="s">
        <v>1550</v>
      </c>
      <c r="D321" s="5" t="s">
        <v>5282</v>
      </c>
      <c r="E321" s="5" t="s">
        <v>6526</v>
      </c>
      <c r="F321" s="5" t="s">
        <v>7770</v>
      </c>
      <c r="G321" s="5" t="s">
        <v>9014</v>
      </c>
      <c r="H321" s="5" t="s">
        <v>10258</v>
      </c>
      <c r="I321" s="5" t="s">
        <v>2794</v>
      </c>
      <c r="J321" s="5" t="s">
        <v>22</v>
      </c>
      <c r="K321" s="5" t="s">
        <v>12748</v>
      </c>
      <c r="L321" s="5" t="s">
        <v>4038</v>
      </c>
      <c r="M321" s="5" t="s">
        <v>11503</v>
      </c>
    </row>
    <row r="322" spans="1:13" x14ac:dyDescent="0.25">
      <c r="A322" s="5" t="s">
        <v>21</v>
      </c>
      <c r="B322" s="5" t="s">
        <v>327</v>
      </c>
      <c r="C322" s="5" t="s">
        <v>1551</v>
      </c>
      <c r="D322" s="5" t="s">
        <v>5283</v>
      </c>
      <c r="E322" s="5" t="s">
        <v>6527</v>
      </c>
      <c r="F322" s="5" t="s">
        <v>7771</v>
      </c>
      <c r="G322" s="5" t="s">
        <v>9015</v>
      </c>
      <c r="H322" s="5" t="s">
        <v>10259</v>
      </c>
      <c r="I322" s="5" t="s">
        <v>2795</v>
      </c>
      <c r="J322" s="5" t="s">
        <v>22</v>
      </c>
      <c r="K322" s="5" t="s">
        <v>12749</v>
      </c>
      <c r="L322" s="5" t="s">
        <v>4039</v>
      </c>
      <c r="M322" s="5" t="s">
        <v>11504</v>
      </c>
    </row>
    <row r="323" spans="1:13" x14ac:dyDescent="0.25">
      <c r="A323" s="5" t="s">
        <v>21</v>
      </c>
      <c r="B323" s="5" t="s">
        <v>328</v>
      </c>
      <c r="C323" s="5" t="s">
        <v>1552</v>
      </c>
      <c r="D323" s="5" t="s">
        <v>5284</v>
      </c>
      <c r="E323" s="5" t="s">
        <v>6528</v>
      </c>
      <c r="F323" s="5" t="s">
        <v>7772</v>
      </c>
      <c r="G323" s="5" t="s">
        <v>9016</v>
      </c>
      <c r="H323" s="5" t="s">
        <v>10260</v>
      </c>
      <c r="I323" s="5" t="s">
        <v>2796</v>
      </c>
      <c r="J323" s="5" t="s">
        <v>22</v>
      </c>
      <c r="K323" s="5" t="s">
        <v>12750</v>
      </c>
      <c r="L323" s="5" t="s">
        <v>4040</v>
      </c>
      <c r="M323" s="5" t="s">
        <v>11505</v>
      </c>
    </row>
    <row r="324" spans="1:13" x14ac:dyDescent="0.25">
      <c r="A324" s="5" t="s">
        <v>21</v>
      </c>
      <c r="B324" s="5" t="s">
        <v>329</v>
      </c>
      <c r="C324" s="5" t="s">
        <v>1553</v>
      </c>
      <c r="D324" s="5" t="s">
        <v>5285</v>
      </c>
      <c r="E324" s="5" t="s">
        <v>6529</v>
      </c>
      <c r="F324" s="5" t="s">
        <v>7773</v>
      </c>
      <c r="G324" s="5" t="s">
        <v>9017</v>
      </c>
      <c r="H324" s="5" t="s">
        <v>10261</v>
      </c>
      <c r="I324" s="5" t="s">
        <v>2797</v>
      </c>
      <c r="J324" s="5" t="s">
        <v>22</v>
      </c>
      <c r="K324" s="5" t="s">
        <v>12751</v>
      </c>
      <c r="L324" s="5" t="s">
        <v>4041</v>
      </c>
      <c r="M324" s="5" t="s">
        <v>11506</v>
      </c>
    </row>
    <row r="325" spans="1:13" x14ac:dyDescent="0.25">
      <c r="A325" s="5" t="s">
        <v>21</v>
      </c>
      <c r="B325" s="5" t="s">
        <v>330</v>
      </c>
      <c r="C325" s="5" t="s">
        <v>1554</v>
      </c>
      <c r="D325" s="5" t="s">
        <v>5286</v>
      </c>
      <c r="E325" s="5" t="s">
        <v>6530</v>
      </c>
      <c r="F325" s="5" t="s">
        <v>7774</v>
      </c>
      <c r="G325" s="5" t="s">
        <v>9018</v>
      </c>
      <c r="H325" s="5" t="s">
        <v>10262</v>
      </c>
      <c r="I325" s="5" t="s">
        <v>2798</v>
      </c>
      <c r="J325" s="5" t="s">
        <v>22</v>
      </c>
      <c r="K325" s="5" t="s">
        <v>12752</v>
      </c>
      <c r="L325" s="5" t="s">
        <v>4042</v>
      </c>
      <c r="M325" s="5" t="s">
        <v>11507</v>
      </c>
    </row>
    <row r="326" spans="1:13" x14ac:dyDescent="0.25">
      <c r="A326" s="5" t="s">
        <v>21</v>
      </c>
      <c r="B326" s="5" t="s">
        <v>331</v>
      </c>
      <c r="C326" s="5" t="s">
        <v>1555</v>
      </c>
      <c r="D326" s="5" t="s">
        <v>5287</v>
      </c>
      <c r="E326" s="5" t="s">
        <v>6531</v>
      </c>
      <c r="F326" s="5" t="s">
        <v>7775</v>
      </c>
      <c r="G326" s="5" t="s">
        <v>9019</v>
      </c>
      <c r="H326" s="5" t="s">
        <v>10263</v>
      </c>
      <c r="I326" s="5" t="s">
        <v>2799</v>
      </c>
      <c r="J326" s="5" t="s">
        <v>22</v>
      </c>
      <c r="K326" s="5" t="s">
        <v>12753</v>
      </c>
      <c r="L326" s="5" t="s">
        <v>4043</v>
      </c>
      <c r="M326" s="5" t="s">
        <v>11508</v>
      </c>
    </row>
    <row r="327" spans="1:13" x14ac:dyDescent="0.25">
      <c r="A327" s="5" t="s">
        <v>21</v>
      </c>
      <c r="B327" s="5" t="s">
        <v>332</v>
      </c>
      <c r="C327" s="5" t="s">
        <v>1556</v>
      </c>
      <c r="D327" s="5" t="s">
        <v>5288</v>
      </c>
      <c r="E327" s="5" t="s">
        <v>6532</v>
      </c>
      <c r="F327" s="5" t="s">
        <v>7776</v>
      </c>
      <c r="G327" s="5" t="s">
        <v>9020</v>
      </c>
      <c r="H327" s="5" t="s">
        <v>10264</v>
      </c>
      <c r="I327" s="5" t="s">
        <v>2800</v>
      </c>
      <c r="J327" s="5" t="s">
        <v>22</v>
      </c>
      <c r="K327" s="5" t="s">
        <v>12754</v>
      </c>
      <c r="L327" s="5" t="s">
        <v>4044</v>
      </c>
      <c r="M327" s="5" t="s">
        <v>11509</v>
      </c>
    </row>
    <row r="328" spans="1:13" x14ac:dyDescent="0.25">
      <c r="A328" s="5" t="s">
        <v>21</v>
      </c>
      <c r="B328" s="5" t="s">
        <v>333</v>
      </c>
      <c r="C328" s="5" t="s">
        <v>1557</v>
      </c>
      <c r="D328" s="5" t="s">
        <v>5289</v>
      </c>
      <c r="E328" s="5" t="s">
        <v>6533</v>
      </c>
      <c r="F328" s="5" t="s">
        <v>7777</v>
      </c>
      <c r="G328" s="5" t="s">
        <v>9021</v>
      </c>
      <c r="H328" s="5" t="s">
        <v>10265</v>
      </c>
      <c r="I328" s="5" t="s">
        <v>2801</v>
      </c>
      <c r="J328" s="5" t="s">
        <v>22</v>
      </c>
      <c r="K328" s="5" t="s">
        <v>12755</v>
      </c>
      <c r="L328" s="5" t="s">
        <v>4045</v>
      </c>
      <c r="M328" s="5" t="s">
        <v>11510</v>
      </c>
    </row>
    <row r="329" spans="1:13" x14ac:dyDescent="0.25">
      <c r="A329" s="5" t="s">
        <v>21</v>
      </c>
      <c r="B329" s="5" t="s">
        <v>334</v>
      </c>
      <c r="C329" s="5" t="s">
        <v>1558</v>
      </c>
      <c r="D329" s="5" t="s">
        <v>5290</v>
      </c>
      <c r="E329" s="5" t="s">
        <v>6534</v>
      </c>
      <c r="F329" s="5" t="s">
        <v>7778</v>
      </c>
      <c r="G329" s="5" t="s">
        <v>9022</v>
      </c>
      <c r="H329" s="5" t="s">
        <v>10266</v>
      </c>
      <c r="I329" s="5" t="s">
        <v>2802</v>
      </c>
      <c r="J329" s="5" t="s">
        <v>22</v>
      </c>
      <c r="K329" s="5" t="s">
        <v>12756</v>
      </c>
      <c r="L329" s="5" t="s">
        <v>4046</v>
      </c>
      <c r="M329" s="5" t="s">
        <v>11511</v>
      </c>
    </row>
    <row r="330" spans="1:13" x14ac:dyDescent="0.25">
      <c r="A330" s="5" t="s">
        <v>21</v>
      </c>
      <c r="B330" s="5" t="s">
        <v>335</v>
      </c>
      <c r="C330" s="5" t="s">
        <v>1559</v>
      </c>
      <c r="D330" s="5" t="s">
        <v>5291</v>
      </c>
      <c r="E330" s="5" t="s">
        <v>6535</v>
      </c>
      <c r="F330" s="5" t="s">
        <v>7779</v>
      </c>
      <c r="G330" s="5" t="s">
        <v>9023</v>
      </c>
      <c r="H330" s="5" t="s">
        <v>10267</v>
      </c>
      <c r="I330" s="5" t="s">
        <v>2803</v>
      </c>
      <c r="J330" s="5" t="s">
        <v>22</v>
      </c>
      <c r="K330" s="5" t="s">
        <v>12757</v>
      </c>
      <c r="L330" s="5" t="s">
        <v>4047</v>
      </c>
      <c r="M330" s="5" t="s">
        <v>11512</v>
      </c>
    </row>
    <row r="331" spans="1:13" x14ac:dyDescent="0.25">
      <c r="A331" s="5" t="s">
        <v>21</v>
      </c>
      <c r="B331" s="5" t="s">
        <v>336</v>
      </c>
      <c r="C331" s="5" t="s">
        <v>1560</v>
      </c>
      <c r="D331" s="5" t="s">
        <v>5292</v>
      </c>
      <c r="E331" s="5" t="s">
        <v>6536</v>
      </c>
      <c r="F331" s="5" t="s">
        <v>7780</v>
      </c>
      <c r="G331" s="5" t="s">
        <v>9024</v>
      </c>
      <c r="H331" s="5" t="s">
        <v>10268</v>
      </c>
      <c r="I331" s="5" t="s">
        <v>2804</v>
      </c>
      <c r="J331" s="5" t="s">
        <v>22</v>
      </c>
      <c r="K331" s="5" t="s">
        <v>12758</v>
      </c>
      <c r="L331" s="5" t="s">
        <v>4048</v>
      </c>
      <c r="M331" s="5" t="s">
        <v>11513</v>
      </c>
    </row>
    <row r="332" spans="1:13" x14ac:dyDescent="0.25">
      <c r="A332" s="5" t="s">
        <v>21</v>
      </c>
      <c r="B332" s="5" t="s">
        <v>337</v>
      </c>
      <c r="C332" s="5" t="s">
        <v>1561</v>
      </c>
      <c r="D332" s="5" t="s">
        <v>5293</v>
      </c>
      <c r="E332" s="5" t="s">
        <v>6537</v>
      </c>
      <c r="F332" s="5" t="s">
        <v>7781</v>
      </c>
      <c r="G332" s="5" t="s">
        <v>9025</v>
      </c>
      <c r="H332" s="5" t="s">
        <v>10269</v>
      </c>
      <c r="I332" s="5" t="s">
        <v>2805</v>
      </c>
      <c r="J332" s="5" t="s">
        <v>22</v>
      </c>
      <c r="K332" s="5" t="s">
        <v>12759</v>
      </c>
      <c r="L332" s="5" t="s">
        <v>4049</v>
      </c>
      <c r="M332" s="5" t="s">
        <v>11514</v>
      </c>
    </row>
    <row r="333" spans="1:13" x14ac:dyDescent="0.25">
      <c r="A333" s="5" t="s">
        <v>21</v>
      </c>
      <c r="B333" s="5" t="s">
        <v>338</v>
      </c>
      <c r="C333" s="5" t="s">
        <v>1562</v>
      </c>
      <c r="D333" s="5" t="s">
        <v>5294</v>
      </c>
      <c r="E333" s="5" t="s">
        <v>6538</v>
      </c>
      <c r="F333" s="5" t="s">
        <v>7782</v>
      </c>
      <c r="G333" s="5" t="s">
        <v>9026</v>
      </c>
      <c r="H333" s="5" t="s">
        <v>10270</v>
      </c>
      <c r="I333" s="5" t="s">
        <v>2806</v>
      </c>
      <c r="J333" s="5" t="s">
        <v>22</v>
      </c>
      <c r="K333" s="5" t="s">
        <v>12760</v>
      </c>
      <c r="L333" s="5" t="s">
        <v>4050</v>
      </c>
      <c r="M333" s="5" t="s">
        <v>11515</v>
      </c>
    </row>
    <row r="334" spans="1:13" x14ac:dyDescent="0.25">
      <c r="A334" s="5" t="s">
        <v>21</v>
      </c>
      <c r="B334" s="5" t="s">
        <v>339</v>
      </c>
      <c r="C334" s="5" t="s">
        <v>1563</v>
      </c>
      <c r="D334" s="5" t="s">
        <v>5295</v>
      </c>
      <c r="E334" s="5" t="s">
        <v>6539</v>
      </c>
      <c r="F334" s="5" t="s">
        <v>7783</v>
      </c>
      <c r="G334" s="5" t="s">
        <v>9027</v>
      </c>
      <c r="H334" s="5" t="s">
        <v>10271</v>
      </c>
      <c r="I334" s="5" t="s">
        <v>2807</v>
      </c>
      <c r="J334" s="5" t="s">
        <v>22</v>
      </c>
      <c r="K334" s="5" t="s">
        <v>12761</v>
      </c>
      <c r="L334" s="5" t="s">
        <v>4051</v>
      </c>
      <c r="M334" s="5" t="s">
        <v>11516</v>
      </c>
    </row>
    <row r="335" spans="1:13" x14ac:dyDescent="0.25">
      <c r="A335" s="5" t="s">
        <v>21</v>
      </c>
      <c r="B335" s="5" t="s">
        <v>340</v>
      </c>
      <c r="C335" s="5" t="s">
        <v>1564</v>
      </c>
      <c r="D335" s="5" t="s">
        <v>5296</v>
      </c>
      <c r="E335" s="5" t="s">
        <v>6540</v>
      </c>
      <c r="F335" s="5" t="s">
        <v>7784</v>
      </c>
      <c r="G335" s="5" t="s">
        <v>9028</v>
      </c>
      <c r="H335" s="5" t="s">
        <v>10272</v>
      </c>
      <c r="I335" s="5" t="s">
        <v>2808</v>
      </c>
      <c r="J335" s="5" t="s">
        <v>22</v>
      </c>
      <c r="K335" s="5" t="s">
        <v>12762</v>
      </c>
      <c r="L335" s="5" t="s">
        <v>4052</v>
      </c>
      <c r="M335" s="5" t="s">
        <v>11517</v>
      </c>
    </row>
    <row r="336" spans="1:13" x14ac:dyDescent="0.25">
      <c r="A336" s="5" t="s">
        <v>21</v>
      </c>
      <c r="B336" s="5" t="s">
        <v>341</v>
      </c>
      <c r="C336" s="5" t="s">
        <v>1565</v>
      </c>
      <c r="D336" s="5" t="s">
        <v>5297</v>
      </c>
      <c r="E336" s="5" t="s">
        <v>6541</v>
      </c>
      <c r="F336" s="5" t="s">
        <v>7785</v>
      </c>
      <c r="G336" s="5" t="s">
        <v>9029</v>
      </c>
      <c r="H336" s="5" t="s">
        <v>10273</v>
      </c>
      <c r="I336" s="5" t="s">
        <v>2809</v>
      </c>
      <c r="J336" s="5" t="s">
        <v>22</v>
      </c>
      <c r="K336" s="5" t="s">
        <v>12763</v>
      </c>
      <c r="L336" s="5" t="s">
        <v>4053</v>
      </c>
      <c r="M336" s="5" t="s">
        <v>11518</v>
      </c>
    </row>
    <row r="337" spans="1:13" x14ac:dyDescent="0.25">
      <c r="A337" s="5" t="s">
        <v>21</v>
      </c>
      <c r="B337" s="5" t="s">
        <v>342</v>
      </c>
      <c r="C337" s="5" t="s">
        <v>1566</v>
      </c>
      <c r="D337" s="5" t="s">
        <v>5298</v>
      </c>
      <c r="E337" s="5" t="s">
        <v>6542</v>
      </c>
      <c r="F337" s="5" t="s">
        <v>7786</v>
      </c>
      <c r="G337" s="5" t="s">
        <v>9030</v>
      </c>
      <c r="H337" s="5" t="s">
        <v>10274</v>
      </c>
      <c r="I337" s="5" t="s">
        <v>2810</v>
      </c>
      <c r="J337" s="5" t="s">
        <v>22</v>
      </c>
      <c r="K337" s="5" t="s">
        <v>12764</v>
      </c>
      <c r="L337" s="5" t="s">
        <v>4054</v>
      </c>
      <c r="M337" s="5" t="s">
        <v>11519</v>
      </c>
    </row>
    <row r="338" spans="1:13" x14ac:dyDescent="0.25">
      <c r="A338" s="5" t="s">
        <v>21</v>
      </c>
      <c r="B338" s="5" t="s">
        <v>343</v>
      </c>
      <c r="C338" s="5" t="s">
        <v>1567</v>
      </c>
      <c r="D338" s="5" t="s">
        <v>5299</v>
      </c>
      <c r="E338" s="5" t="s">
        <v>6543</v>
      </c>
      <c r="F338" s="5" t="s">
        <v>7787</v>
      </c>
      <c r="G338" s="5" t="s">
        <v>9031</v>
      </c>
      <c r="H338" s="5" t="s">
        <v>10275</v>
      </c>
      <c r="I338" s="5" t="s">
        <v>2811</v>
      </c>
      <c r="J338" s="5" t="s">
        <v>22</v>
      </c>
      <c r="K338" s="5" t="s">
        <v>12765</v>
      </c>
      <c r="L338" s="5" t="s">
        <v>4055</v>
      </c>
      <c r="M338" s="5" t="s">
        <v>11520</v>
      </c>
    </row>
    <row r="339" spans="1:13" x14ac:dyDescent="0.25">
      <c r="A339" s="5" t="s">
        <v>21</v>
      </c>
      <c r="B339" s="5" t="s">
        <v>344</v>
      </c>
      <c r="C339" s="5" t="s">
        <v>1568</v>
      </c>
      <c r="D339" s="5" t="s">
        <v>5300</v>
      </c>
      <c r="E339" s="5" t="s">
        <v>6544</v>
      </c>
      <c r="F339" s="5" t="s">
        <v>7788</v>
      </c>
      <c r="G339" s="5" t="s">
        <v>9032</v>
      </c>
      <c r="H339" s="5" t="s">
        <v>10276</v>
      </c>
      <c r="I339" s="5" t="s">
        <v>2812</v>
      </c>
      <c r="J339" s="5" t="s">
        <v>22</v>
      </c>
      <c r="K339" s="5" t="s">
        <v>12766</v>
      </c>
      <c r="L339" s="5" t="s">
        <v>4056</v>
      </c>
      <c r="M339" s="5" t="s">
        <v>11521</v>
      </c>
    </row>
    <row r="340" spans="1:13" x14ac:dyDescent="0.25">
      <c r="A340" s="5" t="s">
        <v>21</v>
      </c>
      <c r="B340" s="5" t="s">
        <v>345</v>
      </c>
      <c r="C340" s="5" t="s">
        <v>1569</v>
      </c>
      <c r="D340" s="5" t="s">
        <v>5301</v>
      </c>
      <c r="E340" s="5" t="s">
        <v>6545</v>
      </c>
      <c r="F340" s="5" t="s">
        <v>7789</v>
      </c>
      <c r="G340" s="5" t="s">
        <v>9033</v>
      </c>
      <c r="H340" s="5" t="s">
        <v>10277</v>
      </c>
      <c r="I340" s="5" t="s">
        <v>2813</v>
      </c>
      <c r="J340" s="5" t="s">
        <v>22</v>
      </c>
      <c r="K340" s="5" t="s">
        <v>12767</v>
      </c>
      <c r="L340" s="5" t="s">
        <v>4057</v>
      </c>
      <c r="M340" s="5" t="s">
        <v>11522</v>
      </c>
    </row>
    <row r="341" spans="1:13" x14ac:dyDescent="0.25">
      <c r="A341" s="5" t="s">
        <v>21</v>
      </c>
      <c r="B341" s="5" t="s">
        <v>346</v>
      </c>
      <c r="C341" s="5" t="s">
        <v>1570</v>
      </c>
      <c r="D341" s="5" t="s">
        <v>5302</v>
      </c>
      <c r="E341" s="5" t="s">
        <v>6546</v>
      </c>
      <c r="F341" s="5" t="s">
        <v>7790</v>
      </c>
      <c r="G341" s="5" t="s">
        <v>9034</v>
      </c>
      <c r="H341" s="5" t="s">
        <v>10278</v>
      </c>
      <c r="I341" s="5" t="s">
        <v>2814</v>
      </c>
      <c r="J341" s="5" t="s">
        <v>22</v>
      </c>
      <c r="K341" s="5" t="s">
        <v>12768</v>
      </c>
      <c r="L341" s="5" t="s">
        <v>4058</v>
      </c>
      <c r="M341" s="5" t="s">
        <v>11523</v>
      </c>
    </row>
    <row r="342" spans="1:13" x14ac:dyDescent="0.25">
      <c r="A342" s="5" t="s">
        <v>21</v>
      </c>
      <c r="B342" s="5" t="s">
        <v>347</v>
      </c>
      <c r="C342" s="5" t="s">
        <v>1571</v>
      </c>
      <c r="D342" s="5" t="s">
        <v>5303</v>
      </c>
      <c r="E342" s="5" t="s">
        <v>6547</v>
      </c>
      <c r="F342" s="5" t="s">
        <v>7791</v>
      </c>
      <c r="G342" s="5" t="s">
        <v>9035</v>
      </c>
      <c r="H342" s="5" t="s">
        <v>10279</v>
      </c>
      <c r="I342" s="5" t="s">
        <v>2815</v>
      </c>
      <c r="J342" s="5" t="s">
        <v>22</v>
      </c>
      <c r="K342" s="5" t="s">
        <v>12769</v>
      </c>
      <c r="L342" s="5" t="s">
        <v>4059</v>
      </c>
      <c r="M342" s="5" t="s">
        <v>11524</v>
      </c>
    </row>
    <row r="343" spans="1:13" x14ac:dyDescent="0.25">
      <c r="A343" s="5" t="s">
        <v>21</v>
      </c>
      <c r="B343" s="5" t="s">
        <v>348</v>
      </c>
      <c r="C343" s="5" t="s">
        <v>1572</v>
      </c>
      <c r="D343" s="5" t="s">
        <v>5304</v>
      </c>
      <c r="E343" s="5" t="s">
        <v>6548</v>
      </c>
      <c r="F343" s="5" t="s">
        <v>7792</v>
      </c>
      <c r="G343" s="5" t="s">
        <v>9036</v>
      </c>
      <c r="H343" s="5" t="s">
        <v>10280</v>
      </c>
      <c r="I343" s="5" t="s">
        <v>2816</v>
      </c>
      <c r="J343" s="5" t="s">
        <v>22</v>
      </c>
      <c r="K343" s="5" t="s">
        <v>12770</v>
      </c>
      <c r="L343" s="5" t="s">
        <v>4060</v>
      </c>
      <c r="M343" s="5" t="s">
        <v>11525</v>
      </c>
    </row>
    <row r="344" spans="1:13" x14ac:dyDescent="0.25">
      <c r="A344" s="5" t="s">
        <v>21</v>
      </c>
      <c r="B344" s="5" t="s">
        <v>349</v>
      </c>
      <c r="C344" s="5" t="s">
        <v>1573</v>
      </c>
      <c r="D344" s="5" t="s">
        <v>5305</v>
      </c>
      <c r="E344" s="5" t="s">
        <v>6549</v>
      </c>
      <c r="F344" s="5" t="s">
        <v>7793</v>
      </c>
      <c r="G344" s="5" t="s">
        <v>9037</v>
      </c>
      <c r="H344" s="5" t="s">
        <v>10281</v>
      </c>
      <c r="I344" s="5" t="s">
        <v>2817</v>
      </c>
      <c r="J344" s="5" t="s">
        <v>22</v>
      </c>
      <c r="K344" s="5" t="s">
        <v>12771</v>
      </c>
      <c r="L344" s="5" t="s">
        <v>4061</v>
      </c>
      <c r="M344" s="5" t="s">
        <v>11526</v>
      </c>
    </row>
    <row r="345" spans="1:13" x14ac:dyDescent="0.25">
      <c r="A345" s="5" t="s">
        <v>21</v>
      </c>
      <c r="B345" s="5" t="s">
        <v>350</v>
      </c>
      <c r="C345" s="5" t="s">
        <v>1574</v>
      </c>
      <c r="D345" s="5" t="s">
        <v>5306</v>
      </c>
      <c r="E345" s="5" t="s">
        <v>6550</v>
      </c>
      <c r="F345" s="5" t="s">
        <v>7794</v>
      </c>
      <c r="G345" s="5" t="s">
        <v>9038</v>
      </c>
      <c r="H345" s="5" t="s">
        <v>10282</v>
      </c>
      <c r="I345" s="5" t="s">
        <v>2818</v>
      </c>
      <c r="J345" s="5" t="s">
        <v>22</v>
      </c>
      <c r="K345" s="5" t="s">
        <v>12772</v>
      </c>
      <c r="L345" s="5" t="s">
        <v>4062</v>
      </c>
      <c r="M345" s="5" t="s">
        <v>11527</v>
      </c>
    </row>
    <row r="346" spans="1:13" x14ac:dyDescent="0.25">
      <c r="A346" s="5" t="s">
        <v>21</v>
      </c>
      <c r="B346" s="5" t="s">
        <v>351</v>
      </c>
      <c r="C346" s="5" t="s">
        <v>1575</v>
      </c>
      <c r="D346" s="5" t="s">
        <v>5307</v>
      </c>
      <c r="E346" s="5" t="s">
        <v>6551</v>
      </c>
      <c r="F346" s="5" t="s">
        <v>7795</v>
      </c>
      <c r="G346" s="5" t="s">
        <v>9039</v>
      </c>
      <c r="H346" s="5" t="s">
        <v>10283</v>
      </c>
      <c r="I346" s="5" t="s">
        <v>2819</v>
      </c>
      <c r="J346" s="5" t="s">
        <v>22</v>
      </c>
      <c r="K346" s="5" t="s">
        <v>12773</v>
      </c>
      <c r="L346" s="5" t="s">
        <v>4063</v>
      </c>
      <c r="M346" s="5" t="s">
        <v>11528</v>
      </c>
    </row>
    <row r="347" spans="1:13" x14ac:dyDescent="0.25">
      <c r="A347" s="5" t="s">
        <v>21</v>
      </c>
      <c r="B347" s="5" t="s">
        <v>352</v>
      </c>
      <c r="C347" s="5" t="s">
        <v>1576</v>
      </c>
      <c r="D347" s="5" t="s">
        <v>5308</v>
      </c>
      <c r="E347" s="5" t="s">
        <v>6552</v>
      </c>
      <c r="F347" s="5" t="s">
        <v>7796</v>
      </c>
      <c r="G347" s="5" t="s">
        <v>9040</v>
      </c>
      <c r="H347" s="5" t="s">
        <v>10284</v>
      </c>
      <c r="I347" s="5" t="s">
        <v>2820</v>
      </c>
      <c r="J347" s="5" t="s">
        <v>22</v>
      </c>
      <c r="K347" s="5" t="s">
        <v>12774</v>
      </c>
      <c r="L347" s="5" t="s">
        <v>4064</v>
      </c>
      <c r="M347" s="5" t="s">
        <v>11529</v>
      </c>
    </row>
    <row r="348" spans="1:13" x14ac:dyDescent="0.25">
      <c r="A348" s="5" t="s">
        <v>21</v>
      </c>
      <c r="B348" s="5" t="s">
        <v>353</v>
      </c>
      <c r="C348" s="5" t="s">
        <v>1577</v>
      </c>
      <c r="D348" s="5" t="s">
        <v>5309</v>
      </c>
      <c r="E348" s="5" t="s">
        <v>6553</v>
      </c>
      <c r="F348" s="5" t="s">
        <v>7797</v>
      </c>
      <c r="G348" s="5" t="s">
        <v>9041</v>
      </c>
      <c r="H348" s="5" t="s">
        <v>10285</v>
      </c>
      <c r="I348" s="5" t="s">
        <v>2821</v>
      </c>
      <c r="J348" s="5" t="s">
        <v>22</v>
      </c>
      <c r="K348" s="5" t="s">
        <v>12775</v>
      </c>
      <c r="L348" s="5" t="s">
        <v>4065</v>
      </c>
      <c r="M348" s="5" t="s">
        <v>11530</v>
      </c>
    </row>
    <row r="349" spans="1:13" x14ac:dyDescent="0.25">
      <c r="A349" s="5" t="s">
        <v>21</v>
      </c>
      <c r="B349" s="5" t="s">
        <v>354</v>
      </c>
      <c r="C349" s="5" t="s">
        <v>1578</v>
      </c>
      <c r="D349" s="5" t="s">
        <v>5310</v>
      </c>
      <c r="E349" s="5" t="s">
        <v>6554</v>
      </c>
      <c r="F349" s="5" t="s">
        <v>7798</v>
      </c>
      <c r="G349" s="5" t="s">
        <v>9042</v>
      </c>
      <c r="H349" s="5" t="s">
        <v>10286</v>
      </c>
      <c r="I349" s="5" t="s">
        <v>2822</v>
      </c>
      <c r="J349" s="5" t="s">
        <v>22</v>
      </c>
      <c r="K349" s="5" t="s">
        <v>12776</v>
      </c>
      <c r="L349" s="5" t="s">
        <v>4066</v>
      </c>
      <c r="M349" s="5" t="s">
        <v>11531</v>
      </c>
    </row>
    <row r="350" spans="1:13" x14ac:dyDescent="0.25">
      <c r="A350" s="5" t="s">
        <v>21</v>
      </c>
      <c r="B350" s="5" t="s">
        <v>355</v>
      </c>
      <c r="C350" s="5" t="s">
        <v>1579</v>
      </c>
      <c r="D350" s="5" t="s">
        <v>5311</v>
      </c>
      <c r="E350" s="5" t="s">
        <v>6555</v>
      </c>
      <c r="F350" s="5" t="s">
        <v>7799</v>
      </c>
      <c r="G350" s="5" t="s">
        <v>9043</v>
      </c>
      <c r="H350" s="5" t="s">
        <v>10287</v>
      </c>
      <c r="I350" s="5" t="s">
        <v>2823</v>
      </c>
      <c r="J350" s="5" t="s">
        <v>22</v>
      </c>
      <c r="K350" s="5" t="s">
        <v>12777</v>
      </c>
      <c r="L350" s="5" t="s">
        <v>4067</v>
      </c>
      <c r="M350" s="5" t="s">
        <v>11532</v>
      </c>
    </row>
    <row r="351" spans="1:13" x14ac:dyDescent="0.25">
      <c r="A351" s="5" t="s">
        <v>21</v>
      </c>
      <c r="B351" s="5" t="s">
        <v>356</v>
      </c>
      <c r="C351" s="5" t="s">
        <v>1580</v>
      </c>
      <c r="D351" s="5" t="s">
        <v>5312</v>
      </c>
      <c r="E351" s="5" t="s">
        <v>6556</v>
      </c>
      <c r="F351" s="5" t="s">
        <v>7800</v>
      </c>
      <c r="G351" s="5" t="s">
        <v>9044</v>
      </c>
      <c r="H351" s="5" t="s">
        <v>10288</v>
      </c>
      <c r="I351" s="5" t="s">
        <v>2824</v>
      </c>
      <c r="J351" s="5" t="s">
        <v>22</v>
      </c>
      <c r="K351" s="5" t="s">
        <v>12778</v>
      </c>
      <c r="L351" s="5" t="s">
        <v>4068</v>
      </c>
      <c r="M351" s="5" t="s">
        <v>11533</v>
      </c>
    </row>
    <row r="352" spans="1:13" x14ac:dyDescent="0.25">
      <c r="A352" s="5" t="s">
        <v>21</v>
      </c>
      <c r="B352" s="5" t="s">
        <v>13687</v>
      </c>
      <c r="C352" s="5" t="s">
        <v>1581</v>
      </c>
      <c r="D352" s="5" t="s">
        <v>5313</v>
      </c>
      <c r="E352" s="5" t="s">
        <v>6557</v>
      </c>
      <c r="F352" s="5" t="s">
        <v>7801</v>
      </c>
      <c r="G352" s="5" t="s">
        <v>9045</v>
      </c>
      <c r="H352" s="5" t="s">
        <v>10289</v>
      </c>
      <c r="I352" s="5" t="s">
        <v>2825</v>
      </c>
      <c r="J352" s="5" t="s">
        <v>22</v>
      </c>
      <c r="K352" s="5" t="s">
        <v>12779</v>
      </c>
      <c r="L352" s="5" t="s">
        <v>4069</v>
      </c>
      <c r="M352" s="5" t="s">
        <v>11534</v>
      </c>
    </row>
    <row r="353" spans="1:13" x14ac:dyDescent="0.25">
      <c r="A353" s="5" t="s">
        <v>21</v>
      </c>
      <c r="B353" s="5" t="s">
        <v>357</v>
      </c>
      <c r="C353" s="5" t="s">
        <v>1582</v>
      </c>
      <c r="D353" s="5" t="s">
        <v>5314</v>
      </c>
      <c r="E353" s="5" t="s">
        <v>6558</v>
      </c>
      <c r="F353" s="5" t="s">
        <v>7802</v>
      </c>
      <c r="G353" s="5" t="s">
        <v>9046</v>
      </c>
      <c r="H353" s="5" t="s">
        <v>10290</v>
      </c>
      <c r="I353" s="5" t="s">
        <v>2826</v>
      </c>
      <c r="J353" s="5" t="s">
        <v>22</v>
      </c>
      <c r="K353" s="5" t="s">
        <v>12780</v>
      </c>
      <c r="L353" s="5" t="s">
        <v>4070</v>
      </c>
      <c r="M353" s="5" t="s">
        <v>11535</v>
      </c>
    </row>
    <row r="354" spans="1:13" x14ac:dyDescent="0.25">
      <c r="A354" s="5" t="s">
        <v>21</v>
      </c>
      <c r="B354" s="5" t="s">
        <v>358</v>
      </c>
      <c r="C354" s="5" t="s">
        <v>1583</v>
      </c>
      <c r="D354" s="5" t="s">
        <v>5315</v>
      </c>
      <c r="E354" s="5" t="s">
        <v>6559</v>
      </c>
      <c r="F354" s="5" t="s">
        <v>7803</v>
      </c>
      <c r="G354" s="5" t="s">
        <v>9047</v>
      </c>
      <c r="H354" s="5" t="s">
        <v>10291</v>
      </c>
      <c r="I354" s="5" t="s">
        <v>2827</v>
      </c>
      <c r="J354" s="5" t="s">
        <v>22</v>
      </c>
      <c r="K354" s="5" t="s">
        <v>12781</v>
      </c>
      <c r="L354" s="5" t="s">
        <v>4071</v>
      </c>
      <c r="M354" s="5" t="s">
        <v>11536</v>
      </c>
    </row>
    <row r="355" spans="1:13" x14ac:dyDescent="0.25">
      <c r="A355" s="5" t="s">
        <v>21</v>
      </c>
      <c r="B355" s="5" t="s">
        <v>359</v>
      </c>
      <c r="C355" s="5" t="s">
        <v>1584</v>
      </c>
      <c r="D355" s="5" t="s">
        <v>5316</v>
      </c>
      <c r="E355" s="5" t="s">
        <v>6560</v>
      </c>
      <c r="F355" s="5" t="s">
        <v>7804</v>
      </c>
      <c r="G355" s="5" t="s">
        <v>9048</v>
      </c>
      <c r="H355" s="5" t="s">
        <v>10292</v>
      </c>
      <c r="I355" s="5" t="s">
        <v>2828</v>
      </c>
      <c r="J355" s="5" t="s">
        <v>22</v>
      </c>
      <c r="K355" s="5" t="s">
        <v>12782</v>
      </c>
      <c r="L355" s="5" t="s">
        <v>4072</v>
      </c>
      <c r="M355" s="5" t="s">
        <v>11537</v>
      </c>
    </row>
    <row r="356" spans="1:13" x14ac:dyDescent="0.25">
      <c r="A356" s="5" t="s">
        <v>21</v>
      </c>
      <c r="B356" s="5" t="s">
        <v>360</v>
      </c>
      <c r="C356" s="5" t="s">
        <v>1585</v>
      </c>
      <c r="D356" s="5" t="s">
        <v>5317</v>
      </c>
      <c r="E356" s="5" t="s">
        <v>6561</v>
      </c>
      <c r="F356" s="5" t="s">
        <v>7805</v>
      </c>
      <c r="G356" s="5" t="s">
        <v>9049</v>
      </c>
      <c r="H356" s="5" t="s">
        <v>10293</v>
      </c>
      <c r="I356" s="5" t="s">
        <v>2829</v>
      </c>
      <c r="J356" s="5" t="s">
        <v>22</v>
      </c>
      <c r="K356" s="5" t="s">
        <v>12783</v>
      </c>
      <c r="L356" s="5" t="s">
        <v>4073</v>
      </c>
      <c r="M356" s="5" t="s">
        <v>11538</v>
      </c>
    </row>
    <row r="357" spans="1:13" x14ac:dyDescent="0.25">
      <c r="A357" s="5" t="s">
        <v>21</v>
      </c>
      <c r="B357" s="5" t="s">
        <v>361</v>
      </c>
      <c r="C357" s="5" t="s">
        <v>1586</v>
      </c>
      <c r="D357" s="5" t="s">
        <v>5318</v>
      </c>
      <c r="E357" s="5" t="s">
        <v>6562</v>
      </c>
      <c r="F357" s="5" t="s">
        <v>7806</v>
      </c>
      <c r="G357" s="5" t="s">
        <v>9050</v>
      </c>
      <c r="H357" s="5" t="s">
        <v>10294</v>
      </c>
      <c r="I357" s="5" t="s">
        <v>2830</v>
      </c>
      <c r="J357" s="5" t="s">
        <v>22</v>
      </c>
      <c r="K357" s="5" t="s">
        <v>12784</v>
      </c>
      <c r="L357" s="5" t="s">
        <v>4074</v>
      </c>
      <c r="M357" s="5" t="s">
        <v>11539</v>
      </c>
    </row>
    <row r="358" spans="1:13" x14ac:dyDescent="0.25">
      <c r="A358" s="5" t="s">
        <v>21</v>
      </c>
      <c r="B358" s="5" t="s">
        <v>362</v>
      </c>
      <c r="C358" s="5" t="s">
        <v>1587</v>
      </c>
      <c r="D358" s="5" t="s">
        <v>5319</v>
      </c>
      <c r="E358" s="5" t="s">
        <v>6563</v>
      </c>
      <c r="F358" s="5" t="s">
        <v>7807</v>
      </c>
      <c r="G358" s="5" t="s">
        <v>9051</v>
      </c>
      <c r="H358" s="5" t="s">
        <v>10295</v>
      </c>
      <c r="I358" s="5" t="s">
        <v>2831</v>
      </c>
      <c r="J358" s="5" t="s">
        <v>22</v>
      </c>
      <c r="K358" s="5" t="s">
        <v>12785</v>
      </c>
      <c r="L358" s="5" t="s">
        <v>4075</v>
      </c>
      <c r="M358" s="5" t="s">
        <v>11540</v>
      </c>
    </row>
    <row r="359" spans="1:13" x14ac:dyDescent="0.25">
      <c r="A359" s="5" t="s">
        <v>21</v>
      </c>
      <c r="B359" s="5" t="s">
        <v>363</v>
      </c>
      <c r="C359" s="5" t="s">
        <v>1588</v>
      </c>
      <c r="D359" s="5" t="s">
        <v>5320</v>
      </c>
      <c r="E359" s="5" t="s">
        <v>6564</v>
      </c>
      <c r="F359" s="5" t="s">
        <v>7808</v>
      </c>
      <c r="G359" s="5" t="s">
        <v>9052</v>
      </c>
      <c r="H359" s="5" t="s">
        <v>10296</v>
      </c>
      <c r="I359" s="5" t="s">
        <v>2832</v>
      </c>
      <c r="J359" s="5" t="s">
        <v>22</v>
      </c>
      <c r="K359" s="5" t="s">
        <v>12786</v>
      </c>
      <c r="L359" s="5" t="s">
        <v>4076</v>
      </c>
      <c r="M359" s="5" t="s">
        <v>11541</v>
      </c>
    </row>
    <row r="360" spans="1:13" x14ac:dyDescent="0.25">
      <c r="A360" s="5" t="s">
        <v>21</v>
      </c>
      <c r="B360" s="5" t="s">
        <v>364</v>
      </c>
      <c r="C360" s="5" t="s">
        <v>1589</v>
      </c>
      <c r="D360" s="5" t="s">
        <v>5321</v>
      </c>
      <c r="E360" s="5" t="s">
        <v>6565</v>
      </c>
      <c r="F360" s="5" t="s">
        <v>7809</v>
      </c>
      <c r="G360" s="5" t="s">
        <v>9053</v>
      </c>
      <c r="H360" s="5" t="s">
        <v>10297</v>
      </c>
      <c r="I360" s="5" t="s">
        <v>2833</v>
      </c>
      <c r="J360" s="5" t="s">
        <v>22</v>
      </c>
      <c r="K360" s="5" t="s">
        <v>12787</v>
      </c>
      <c r="L360" s="5" t="s">
        <v>4077</v>
      </c>
      <c r="M360" s="5" t="s">
        <v>11542</v>
      </c>
    </row>
    <row r="361" spans="1:13" x14ac:dyDescent="0.25">
      <c r="A361" s="5" t="s">
        <v>21</v>
      </c>
      <c r="B361" s="5" t="s">
        <v>365</v>
      </c>
      <c r="C361" s="5" t="s">
        <v>1590</v>
      </c>
      <c r="D361" s="5" t="s">
        <v>5322</v>
      </c>
      <c r="E361" s="5" t="s">
        <v>6566</v>
      </c>
      <c r="F361" s="5" t="s">
        <v>7810</v>
      </c>
      <c r="G361" s="5" t="s">
        <v>9054</v>
      </c>
      <c r="H361" s="5" t="s">
        <v>10298</v>
      </c>
      <c r="I361" s="5" t="s">
        <v>2834</v>
      </c>
      <c r="J361" s="5" t="s">
        <v>22</v>
      </c>
      <c r="K361" s="5" t="s">
        <v>12788</v>
      </c>
      <c r="L361" s="5" t="s">
        <v>4078</v>
      </c>
      <c r="M361" s="5" t="s">
        <v>11543</v>
      </c>
    </row>
    <row r="362" spans="1:13" x14ac:dyDescent="0.25">
      <c r="A362" s="5" t="s">
        <v>21</v>
      </c>
      <c r="B362" s="5" t="s">
        <v>366</v>
      </c>
      <c r="C362" s="5" t="s">
        <v>1591</v>
      </c>
      <c r="D362" s="5" t="s">
        <v>5323</v>
      </c>
      <c r="E362" s="5" t="s">
        <v>6567</v>
      </c>
      <c r="F362" s="5" t="s">
        <v>7811</v>
      </c>
      <c r="G362" s="5" t="s">
        <v>9055</v>
      </c>
      <c r="H362" s="5" t="s">
        <v>10299</v>
      </c>
      <c r="I362" s="5" t="s">
        <v>2835</v>
      </c>
      <c r="J362" s="5" t="s">
        <v>22</v>
      </c>
      <c r="K362" s="5" t="s">
        <v>12789</v>
      </c>
      <c r="L362" s="5" t="s">
        <v>4079</v>
      </c>
      <c r="M362" s="5" t="s">
        <v>11544</v>
      </c>
    </row>
    <row r="363" spans="1:13" x14ac:dyDescent="0.25">
      <c r="A363" s="5" t="s">
        <v>21</v>
      </c>
      <c r="B363" s="5" t="s">
        <v>367</v>
      </c>
      <c r="C363" s="5" t="s">
        <v>1592</v>
      </c>
      <c r="D363" s="5" t="s">
        <v>5324</v>
      </c>
      <c r="E363" s="5" t="s">
        <v>6568</v>
      </c>
      <c r="F363" s="5" t="s">
        <v>7812</v>
      </c>
      <c r="G363" s="5" t="s">
        <v>9056</v>
      </c>
      <c r="H363" s="5" t="s">
        <v>10300</v>
      </c>
      <c r="I363" s="5" t="s">
        <v>2836</v>
      </c>
      <c r="J363" s="5" t="s">
        <v>22</v>
      </c>
      <c r="K363" s="5" t="s">
        <v>12790</v>
      </c>
      <c r="L363" s="5" t="s">
        <v>4080</v>
      </c>
      <c r="M363" s="5" t="s">
        <v>11545</v>
      </c>
    </row>
    <row r="364" spans="1:13" x14ac:dyDescent="0.25">
      <c r="A364" s="5" t="s">
        <v>21</v>
      </c>
      <c r="B364" s="5" t="s">
        <v>13688</v>
      </c>
      <c r="C364" s="5" t="s">
        <v>1593</v>
      </c>
      <c r="D364" s="5" t="s">
        <v>5325</v>
      </c>
      <c r="E364" s="5" t="s">
        <v>6569</v>
      </c>
      <c r="F364" s="5" t="s">
        <v>7813</v>
      </c>
      <c r="G364" s="5" t="s">
        <v>9057</v>
      </c>
      <c r="H364" s="5" t="s">
        <v>10301</v>
      </c>
      <c r="I364" s="5" t="s">
        <v>2837</v>
      </c>
      <c r="J364" s="5" t="s">
        <v>22</v>
      </c>
      <c r="K364" s="5" t="s">
        <v>12791</v>
      </c>
      <c r="L364" s="5" t="s">
        <v>4081</v>
      </c>
      <c r="M364" s="5" t="s">
        <v>11546</v>
      </c>
    </row>
    <row r="365" spans="1:13" x14ac:dyDescent="0.25">
      <c r="A365" s="5" t="s">
        <v>21</v>
      </c>
      <c r="B365" s="5" t="s">
        <v>13689</v>
      </c>
      <c r="C365" s="5" t="s">
        <v>1594</v>
      </c>
      <c r="D365" s="5" t="s">
        <v>5326</v>
      </c>
      <c r="E365" s="5" t="s">
        <v>6570</v>
      </c>
      <c r="F365" s="5" t="s">
        <v>7814</v>
      </c>
      <c r="G365" s="5" t="s">
        <v>9058</v>
      </c>
      <c r="H365" s="5" t="s">
        <v>10302</v>
      </c>
      <c r="I365" s="5" t="s">
        <v>2838</v>
      </c>
      <c r="J365" s="5" t="s">
        <v>22</v>
      </c>
      <c r="K365" s="5" t="s">
        <v>12792</v>
      </c>
      <c r="L365" s="5" t="s">
        <v>4082</v>
      </c>
      <c r="M365" s="5" t="s">
        <v>11547</v>
      </c>
    </row>
    <row r="366" spans="1:13" x14ac:dyDescent="0.25">
      <c r="A366" s="5" t="s">
        <v>21</v>
      </c>
      <c r="B366" s="5" t="s">
        <v>368</v>
      </c>
      <c r="C366" s="5" t="s">
        <v>1595</v>
      </c>
      <c r="D366" s="5" t="s">
        <v>5327</v>
      </c>
      <c r="E366" s="5" t="s">
        <v>6571</v>
      </c>
      <c r="F366" s="5" t="s">
        <v>7815</v>
      </c>
      <c r="G366" s="5" t="s">
        <v>9059</v>
      </c>
      <c r="H366" s="5" t="s">
        <v>10303</v>
      </c>
      <c r="I366" s="5" t="s">
        <v>2839</v>
      </c>
      <c r="J366" s="5" t="s">
        <v>22</v>
      </c>
      <c r="K366" s="5" t="s">
        <v>12793</v>
      </c>
      <c r="L366" s="5" t="s">
        <v>4083</v>
      </c>
      <c r="M366" s="5" t="s">
        <v>11548</v>
      </c>
    </row>
    <row r="367" spans="1:13" x14ac:dyDescent="0.25">
      <c r="A367" s="5" t="s">
        <v>21</v>
      </c>
      <c r="B367" s="5" t="s">
        <v>369</v>
      </c>
      <c r="C367" s="5" t="s">
        <v>1596</v>
      </c>
      <c r="D367" s="5" t="s">
        <v>5328</v>
      </c>
      <c r="E367" s="5" t="s">
        <v>6572</v>
      </c>
      <c r="F367" s="5" t="s">
        <v>7816</v>
      </c>
      <c r="G367" s="5" t="s">
        <v>9060</v>
      </c>
      <c r="H367" s="5" t="s">
        <v>10304</v>
      </c>
      <c r="I367" s="5" t="s">
        <v>2840</v>
      </c>
      <c r="J367" s="5" t="s">
        <v>22</v>
      </c>
      <c r="K367" s="5" t="s">
        <v>12794</v>
      </c>
      <c r="L367" s="5" t="s">
        <v>4084</v>
      </c>
      <c r="M367" s="5" t="s">
        <v>11549</v>
      </c>
    </row>
    <row r="368" spans="1:13" x14ac:dyDescent="0.25">
      <c r="A368" s="5" t="s">
        <v>21</v>
      </c>
      <c r="B368" s="5" t="s">
        <v>13690</v>
      </c>
      <c r="C368" s="5" t="s">
        <v>1597</v>
      </c>
      <c r="D368" s="5" t="s">
        <v>5329</v>
      </c>
      <c r="E368" s="5" t="s">
        <v>6573</v>
      </c>
      <c r="F368" s="5" t="s">
        <v>7817</v>
      </c>
      <c r="G368" s="5" t="s">
        <v>9061</v>
      </c>
      <c r="H368" s="5" t="s">
        <v>10305</v>
      </c>
      <c r="I368" s="5" t="s">
        <v>2841</v>
      </c>
      <c r="J368" s="5" t="s">
        <v>22</v>
      </c>
      <c r="K368" s="5" t="s">
        <v>12795</v>
      </c>
      <c r="L368" s="5" t="s">
        <v>4085</v>
      </c>
      <c r="M368" s="5" t="s">
        <v>11550</v>
      </c>
    </row>
    <row r="369" spans="1:13" x14ac:dyDescent="0.25">
      <c r="A369" s="5" t="s">
        <v>21</v>
      </c>
      <c r="B369" s="5" t="s">
        <v>370</v>
      </c>
      <c r="C369" s="5" t="s">
        <v>1598</v>
      </c>
      <c r="D369" s="5" t="s">
        <v>5330</v>
      </c>
      <c r="E369" s="5" t="s">
        <v>6574</v>
      </c>
      <c r="F369" s="5" t="s">
        <v>7818</v>
      </c>
      <c r="G369" s="5" t="s">
        <v>9062</v>
      </c>
      <c r="H369" s="5" t="s">
        <v>10306</v>
      </c>
      <c r="I369" s="5" t="s">
        <v>2842</v>
      </c>
      <c r="J369" s="5" t="s">
        <v>22</v>
      </c>
      <c r="K369" s="5" t="s">
        <v>12796</v>
      </c>
      <c r="L369" s="5" t="s">
        <v>4086</v>
      </c>
      <c r="M369" s="5" t="s">
        <v>11551</v>
      </c>
    </row>
    <row r="370" spans="1:13" x14ac:dyDescent="0.25">
      <c r="A370" s="5" t="s">
        <v>21</v>
      </c>
      <c r="B370" s="5" t="s">
        <v>371</v>
      </c>
      <c r="C370" s="5" t="s">
        <v>1599</v>
      </c>
      <c r="D370" s="5" t="s">
        <v>5331</v>
      </c>
      <c r="E370" s="5" t="s">
        <v>6575</v>
      </c>
      <c r="F370" s="5" t="s">
        <v>7819</v>
      </c>
      <c r="G370" s="5" t="s">
        <v>9063</v>
      </c>
      <c r="H370" s="5" t="s">
        <v>10307</v>
      </c>
      <c r="I370" s="5" t="s">
        <v>2843</v>
      </c>
      <c r="J370" s="5" t="s">
        <v>22</v>
      </c>
      <c r="K370" s="5" t="s">
        <v>12797</v>
      </c>
      <c r="L370" s="5" t="s">
        <v>4087</v>
      </c>
      <c r="M370" s="5" t="s">
        <v>11552</v>
      </c>
    </row>
    <row r="371" spans="1:13" x14ac:dyDescent="0.25">
      <c r="A371" s="5" t="s">
        <v>21</v>
      </c>
      <c r="B371" s="5" t="s">
        <v>372</v>
      </c>
      <c r="C371" s="5" t="s">
        <v>1600</v>
      </c>
      <c r="D371" s="5" t="s">
        <v>5332</v>
      </c>
      <c r="E371" s="5" t="s">
        <v>6576</v>
      </c>
      <c r="F371" s="5" t="s">
        <v>7820</v>
      </c>
      <c r="G371" s="5" t="s">
        <v>9064</v>
      </c>
      <c r="H371" s="5" t="s">
        <v>10308</v>
      </c>
      <c r="I371" s="5" t="s">
        <v>2844</v>
      </c>
      <c r="J371" s="5" t="s">
        <v>22</v>
      </c>
      <c r="K371" s="5" t="s">
        <v>12798</v>
      </c>
      <c r="L371" s="5" t="s">
        <v>4088</v>
      </c>
      <c r="M371" s="5" t="s">
        <v>11553</v>
      </c>
    </row>
    <row r="372" spans="1:13" x14ac:dyDescent="0.25">
      <c r="A372" s="5" t="s">
        <v>21</v>
      </c>
      <c r="B372" s="5" t="s">
        <v>373</v>
      </c>
      <c r="C372" s="5" t="s">
        <v>1601</v>
      </c>
      <c r="D372" s="5" t="s">
        <v>5333</v>
      </c>
      <c r="E372" s="5" t="s">
        <v>6577</v>
      </c>
      <c r="F372" s="5" t="s">
        <v>7821</v>
      </c>
      <c r="G372" s="5" t="s">
        <v>9065</v>
      </c>
      <c r="H372" s="5" t="s">
        <v>10309</v>
      </c>
      <c r="I372" s="5" t="s">
        <v>2845</v>
      </c>
      <c r="J372" s="5" t="s">
        <v>22</v>
      </c>
      <c r="K372" s="5" t="s">
        <v>12799</v>
      </c>
      <c r="L372" s="5" t="s">
        <v>4089</v>
      </c>
      <c r="M372" s="5" t="s">
        <v>11554</v>
      </c>
    </row>
    <row r="373" spans="1:13" x14ac:dyDescent="0.25">
      <c r="A373" s="5" t="s">
        <v>21</v>
      </c>
      <c r="B373" s="5" t="s">
        <v>374</v>
      </c>
      <c r="C373" s="5" t="s">
        <v>1602</v>
      </c>
      <c r="D373" s="5" t="s">
        <v>5334</v>
      </c>
      <c r="E373" s="5" t="s">
        <v>6578</v>
      </c>
      <c r="F373" s="5" t="s">
        <v>7822</v>
      </c>
      <c r="G373" s="5" t="s">
        <v>9066</v>
      </c>
      <c r="H373" s="5" t="s">
        <v>10310</v>
      </c>
      <c r="I373" s="5" t="s">
        <v>2846</v>
      </c>
      <c r="J373" s="5" t="s">
        <v>22</v>
      </c>
      <c r="K373" s="5" t="s">
        <v>12800</v>
      </c>
      <c r="L373" s="5" t="s">
        <v>4090</v>
      </c>
      <c r="M373" s="5" t="s">
        <v>11555</v>
      </c>
    </row>
    <row r="374" spans="1:13" x14ac:dyDescent="0.25">
      <c r="A374" s="5" t="s">
        <v>21</v>
      </c>
      <c r="B374" s="5" t="s">
        <v>13691</v>
      </c>
      <c r="C374" s="5" t="s">
        <v>1603</v>
      </c>
      <c r="D374" s="5" t="s">
        <v>5335</v>
      </c>
      <c r="E374" s="5" t="s">
        <v>6579</v>
      </c>
      <c r="F374" s="5" t="s">
        <v>7823</v>
      </c>
      <c r="G374" s="5" t="s">
        <v>9067</v>
      </c>
      <c r="H374" s="5" t="s">
        <v>10311</v>
      </c>
      <c r="I374" s="5" t="s">
        <v>2847</v>
      </c>
      <c r="J374" s="5" t="s">
        <v>22</v>
      </c>
      <c r="K374" s="5" t="s">
        <v>12801</v>
      </c>
      <c r="L374" s="5" t="s">
        <v>4091</v>
      </c>
      <c r="M374" s="5" t="s">
        <v>11556</v>
      </c>
    </row>
    <row r="375" spans="1:13" x14ac:dyDescent="0.25">
      <c r="A375" s="5" t="s">
        <v>21</v>
      </c>
      <c r="B375" s="5" t="s">
        <v>375</v>
      </c>
      <c r="C375" s="5" t="s">
        <v>1604</v>
      </c>
      <c r="D375" s="5" t="s">
        <v>5336</v>
      </c>
      <c r="E375" s="5" t="s">
        <v>6580</v>
      </c>
      <c r="F375" s="5" t="s">
        <v>7824</v>
      </c>
      <c r="G375" s="5" t="s">
        <v>9068</v>
      </c>
      <c r="H375" s="5" t="s">
        <v>10312</v>
      </c>
      <c r="I375" s="5" t="s">
        <v>2848</v>
      </c>
      <c r="J375" s="5" t="s">
        <v>22</v>
      </c>
      <c r="K375" s="5" t="s">
        <v>12802</v>
      </c>
      <c r="L375" s="5" t="s">
        <v>4092</v>
      </c>
      <c r="M375" s="5" t="s">
        <v>11557</v>
      </c>
    </row>
    <row r="376" spans="1:13" x14ac:dyDescent="0.25">
      <c r="A376" s="5" t="s">
        <v>21</v>
      </c>
      <c r="B376" s="5" t="s">
        <v>376</v>
      </c>
      <c r="C376" s="5" t="s">
        <v>1605</v>
      </c>
      <c r="D376" s="5" t="s">
        <v>5337</v>
      </c>
      <c r="E376" s="5" t="s">
        <v>6581</v>
      </c>
      <c r="F376" s="5" t="s">
        <v>7825</v>
      </c>
      <c r="G376" s="5" t="s">
        <v>9069</v>
      </c>
      <c r="H376" s="5" t="s">
        <v>10313</v>
      </c>
      <c r="I376" s="5" t="s">
        <v>2849</v>
      </c>
      <c r="J376" s="5" t="s">
        <v>22</v>
      </c>
      <c r="K376" s="5" t="s">
        <v>12803</v>
      </c>
      <c r="L376" s="5" t="s">
        <v>4093</v>
      </c>
      <c r="M376" s="5" t="s">
        <v>11558</v>
      </c>
    </row>
    <row r="377" spans="1:13" x14ac:dyDescent="0.25">
      <c r="A377" s="5" t="s">
        <v>21</v>
      </c>
      <c r="B377" s="5" t="s">
        <v>377</v>
      </c>
      <c r="C377" s="5" t="s">
        <v>1606</v>
      </c>
      <c r="D377" s="5" t="s">
        <v>5338</v>
      </c>
      <c r="E377" s="5" t="s">
        <v>6582</v>
      </c>
      <c r="F377" s="5" t="s">
        <v>7826</v>
      </c>
      <c r="G377" s="5" t="s">
        <v>9070</v>
      </c>
      <c r="H377" s="5" t="s">
        <v>10314</v>
      </c>
      <c r="I377" s="5" t="s">
        <v>2850</v>
      </c>
      <c r="J377" s="5" t="s">
        <v>22</v>
      </c>
      <c r="K377" s="5" t="s">
        <v>12804</v>
      </c>
      <c r="L377" s="5" t="s">
        <v>4094</v>
      </c>
      <c r="M377" s="5" t="s">
        <v>11559</v>
      </c>
    </row>
    <row r="378" spans="1:13" x14ac:dyDescent="0.25">
      <c r="A378" s="5" t="s">
        <v>21</v>
      </c>
      <c r="B378" s="5" t="s">
        <v>378</v>
      </c>
      <c r="C378" s="5" t="s">
        <v>1607</v>
      </c>
      <c r="D378" s="5" t="s">
        <v>5339</v>
      </c>
      <c r="E378" s="5" t="s">
        <v>6583</v>
      </c>
      <c r="F378" s="5" t="s">
        <v>7827</v>
      </c>
      <c r="G378" s="5" t="s">
        <v>9071</v>
      </c>
      <c r="H378" s="5" t="s">
        <v>10315</v>
      </c>
      <c r="I378" s="5" t="s">
        <v>2851</v>
      </c>
      <c r="J378" s="5" t="s">
        <v>22</v>
      </c>
      <c r="K378" s="5" t="s">
        <v>12805</v>
      </c>
      <c r="L378" s="5" t="s">
        <v>4095</v>
      </c>
      <c r="M378" s="5" t="s">
        <v>11560</v>
      </c>
    </row>
    <row r="379" spans="1:13" x14ac:dyDescent="0.25">
      <c r="A379" s="5" t="s">
        <v>21</v>
      </c>
      <c r="B379" s="5" t="s">
        <v>379</v>
      </c>
      <c r="C379" s="5" t="s">
        <v>1608</v>
      </c>
      <c r="D379" s="5" t="s">
        <v>5340</v>
      </c>
      <c r="E379" s="5" t="s">
        <v>6584</v>
      </c>
      <c r="F379" s="5" t="s">
        <v>7828</v>
      </c>
      <c r="G379" s="5" t="s">
        <v>9072</v>
      </c>
      <c r="H379" s="5" t="s">
        <v>10316</v>
      </c>
      <c r="I379" s="5" t="s">
        <v>2852</v>
      </c>
      <c r="J379" s="5" t="s">
        <v>22</v>
      </c>
      <c r="K379" s="5" t="s">
        <v>12806</v>
      </c>
      <c r="L379" s="5" t="s">
        <v>4096</v>
      </c>
      <c r="M379" s="5" t="s">
        <v>11561</v>
      </c>
    </row>
    <row r="380" spans="1:13" x14ac:dyDescent="0.25">
      <c r="A380" s="5" t="s">
        <v>21</v>
      </c>
      <c r="B380" s="5" t="s">
        <v>380</v>
      </c>
      <c r="C380" s="5" t="s">
        <v>1609</v>
      </c>
      <c r="D380" s="5" t="s">
        <v>5341</v>
      </c>
      <c r="E380" s="5" t="s">
        <v>6585</v>
      </c>
      <c r="F380" s="5" t="s">
        <v>7829</v>
      </c>
      <c r="G380" s="5" t="s">
        <v>9073</v>
      </c>
      <c r="H380" s="5" t="s">
        <v>10317</v>
      </c>
      <c r="I380" s="5" t="s">
        <v>2853</v>
      </c>
      <c r="J380" s="5" t="s">
        <v>22</v>
      </c>
      <c r="K380" s="5" t="s">
        <v>12807</v>
      </c>
      <c r="L380" s="5" t="s">
        <v>4097</v>
      </c>
      <c r="M380" s="5" t="s">
        <v>11562</v>
      </c>
    </row>
    <row r="381" spans="1:13" x14ac:dyDescent="0.25">
      <c r="A381" s="5" t="s">
        <v>21</v>
      </c>
      <c r="B381" s="5" t="s">
        <v>381</v>
      </c>
      <c r="C381" s="5" t="s">
        <v>1610</v>
      </c>
      <c r="D381" s="5" t="s">
        <v>5342</v>
      </c>
      <c r="E381" s="5" t="s">
        <v>6586</v>
      </c>
      <c r="F381" s="5" t="s">
        <v>7830</v>
      </c>
      <c r="G381" s="5" t="s">
        <v>9074</v>
      </c>
      <c r="H381" s="5" t="s">
        <v>10318</v>
      </c>
      <c r="I381" s="5" t="s">
        <v>2854</v>
      </c>
      <c r="J381" s="5" t="s">
        <v>22</v>
      </c>
      <c r="K381" s="5" t="s">
        <v>12808</v>
      </c>
      <c r="L381" s="5" t="s">
        <v>4098</v>
      </c>
      <c r="M381" s="5" t="s">
        <v>11563</v>
      </c>
    </row>
    <row r="382" spans="1:13" x14ac:dyDescent="0.25">
      <c r="A382" s="5" t="s">
        <v>21</v>
      </c>
      <c r="B382" s="5" t="s">
        <v>382</v>
      </c>
      <c r="C382" s="5" t="s">
        <v>1611</v>
      </c>
      <c r="D382" s="5" t="s">
        <v>5343</v>
      </c>
      <c r="E382" s="5" t="s">
        <v>6587</v>
      </c>
      <c r="F382" s="5" t="s">
        <v>7831</v>
      </c>
      <c r="G382" s="5" t="s">
        <v>9075</v>
      </c>
      <c r="H382" s="5" t="s">
        <v>10319</v>
      </c>
      <c r="I382" s="5" t="s">
        <v>2855</v>
      </c>
      <c r="J382" s="5" t="s">
        <v>22</v>
      </c>
      <c r="K382" s="5" t="s">
        <v>12809</v>
      </c>
      <c r="L382" s="5" t="s">
        <v>4099</v>
      </c>
      <c r="M382" s="5" t="s">
        <v>11564</v>
      </c>
    </row>
    <row r="383" spans="1:13" x14ac:dyDescent="0.25">
      <c r="A383" s="5" t="s">
        <v>21</v>
      </c>
      <c r="B383" s="5" t="s">
        <v>383</v>
      </c>
      <c r="C383" s="5" t="s">
        <v>1612</v>
      </c>
      <c r="D383" s="5" t="s">
        <v>5344</v>
      </c>
      <c r="E383" s="5" t="s">
        <v>6588</v>
      </c>
      <c r="F383" s="5" t="s">
        <v>7832</v>
      </c>
      <c r="G383" s="5" t="s">
        <v>9076</v>
      </c>
      <c r="H383" s="5" t="s">
        <v>10320</v>
      </c>
      <c r="I383" s="5" t="s">
        <v>2856</v>
      </c>
      <c r="J383" s="5" t="s">
        <v>22</v>
      </c>
      <c r="K383" s="5" t="s">
        <v>12810</v>
      </c>
      <c r="L383" s="5" t="s">
        <v>4100</v>
      </c>
      <c r="M383" s="5" t="s">
        <v>11565</v>
      </c>
    </row>
    <row r="384" spans="1:13" x14ac:dyDescent="0.25">
      <c r="A384" s="5" t="s">
        <v>21</v>
      </c>
      <c r="B384" s="5" t="s">
        <v>384</v>
      </c>
      <c r="C384" s="5" t="s">
        <v>1613</v>
      </c>
      <c r="D384" s="5" t="s">
        <v>5345</v>
      </c>
      <c r="E384" s="5" t="s">
        <v>6589</v>
      </c>
      <c r="F384" s="5" t="s">
        <v>7833</v>
      </c>
      <c r="G384" s="5" t="s">
        <v>9077</v>
      </c>
      <c r="H384" s="5" t="s">
        <v>10321</v>
      </c>
      <c r="I384" s="5" t="s">
        <v>2857</v>
      </c>
      <c r="J384" s="5" t="s">
        <v>22</v>
      </c>
      <c r="K384" s="5" t="s">
        <v>12811</v>
      </c>
      <c r="L384" s="5" t="s">
        <v>4101</v>
      </c>
      <c r="M384" s="5" t="s">
        <v>11566</v>
      </c>
    </row>
    <row r="385" spans="1:13" x14ac:dyDescent="0.25">
      <c r="A385" s="5" t="s">
        <v>21</v>
      </c>
      <c r="B385" s="5" t="s">
        <v>385</v>
      </c>
      <c r="C385" s="5" t="s">
        <v>1614</v>
      </c>
      <c r="D385" s="5" t="s">
        <v>5346</v>
      </c>
      <c r="E385" s="5" t="s">
        <v>6590</v>
      </c>
      <c r="F385" s="5" t="s">
        <v>7834</v>
      </c>
      <c r="G385" s="5" t="s">
        <v>9078</v>
      </c>
      <c r="H385" s="5" t="s">
        <v>10322</v>
      </c>
      <c r="I385" s="5" t="s">
        <v>2858</v>
      </c>
      <c r="J385" s="5" t="s">
        <v>22</v>
      </c>
      <c r="K385" s="5" t="s">
        <v>12812</v>
      </c>
      <c r="L385" s="5" t="s">
        <v>4102</v>
      </c>
      <c r="M385" s="5" t="s">
        <v>11567</v>
      </c>
    </row>
    <row r="386" spans="1:13" x14ac:dyDescent="0.25">
      <c r="A386" s="5" t="s">
        <v>21</v>
      </c>
      <c r="B386" s="5" t="s">
        <v>386</v>
      </c>
      <c r="C386" s="5" t="s">
        <v>1615</v>
      </c>
      <c r="D386" s="5" t="s">
        <v>5347</v>
      </c>
      <c r="E386" s="5" t="s">
        <v>6591</v>
      </c>
      <c r="F386" s="5" t="s">
        <v>7835</v>
      </c>
      <c r="G386" s="5" t="s">
        <v>9079</v>
      </c>
      <c r="H386" s="5" t="s">
        <v>10323</v>
      </c>
      <c r="I386" s="5" t="s">
        <v>2859</v>
      </c>
      <c r="J386" s="5" t="s">
        <v>22</v>
      </c>
      <c r="K386" s="5" t="s">
        <v>12813</v>
      </c>
      <c r="L386" s="5" t="s">
        <v>4103</v>
      </c>
      <c r="M386" s="5" t="s">
        <v>11568</v>
      </c>
    </row>
    <row r="387" spans="1:13" x14ac:dyDescent="0.25">
      <c r="A387" s="5" t="s">
        <v>21</v>
      </c>
      <c r="B387" s="5" t="s">
        <v>387</v>
      </c>
      <c r="C387" s="5" t="s">
        <v>1616</v>
      </c>
      <c r="D387" s="5" t="s">
        <v>5348</v>
      </c>
      <c r="E387" s="5" t="s">
        <v>6592</v>
      </c>
      <c r="F387" s="5" t="s">
        <v>7836</v>
      </c>
      <c r="G387" s="5" t="s">
        <v>9080</v>
      </c>
      <c r="H387" s="5" t="s">
        <v>10324</v>
      </c>
      <c r="I387" s="5" t="s">
        <v>2860</v>
      </c>
      <c r="J387" s="5" t="s">
        <v>22</v>
      </c>
      <c r="K387" s="5" t="s">
        <v>12814</v>
      </c>
      <c r="L387" s="5" t="s">
        <v>4104</v>
      </c>
      <c r="M387" s="5" t="s">
        <v>11569</v>
      </c>
    </row>
    <row r="388" spans="1:13" x14ac:dyDescent="0.25">
      <c r="A388" s="5" t="s">
        <v>21</v>
      </c>
      <c r="B388" s="5" t="s">
        <v>388</v>
      </c>
      <c r="C388" s="5" t="s">
        <v>1617</v>
      </c>
      <c r="D388" s="5" t="s">
        <v>5349</v>
      </c>
      <c r="E388" s="5" t="s">
        <v>6593</v>
      </c>
      <c r="F388" s="5" t="s">
        <v>7837</v>
      </c>
      <c r="G388" s="5" t="s">
        <v>9081</v>
      </c>
      <c r="H388" s="5" t="s">
        <v>10325</v>
      </c>
      <c r="I388" s="5" t="s">
        <v>2861</v>
      </c>
      <c r="J388" s="5" t="s">
        <v>22</v>
      </c>
      <c r="K388" s="5" t="s">
        <v>12815</v>
      </c>
      <c r="L388" s="5" t="s">
        <v>4105</v>
      </c>
      <c r="M388" s="5" t="s">
        <v>11570</v>
      </c>
    </row>
    <row r="389" spans="1:13" x14ac:dyDescent="0.25">
      <c r="A389" s="5" t="s">
        <v>21</v>
      </c>
      <c r="B389" s="5" t="s">
        <v>389</v>
      </c>
      <c r="C389" s="5" t="s">
        <v>1618</v>
      </c>
      <c r="D389" s="5" t="s">
        <v>5350</v>
      </c>
      <c r="E389" s="5" t="s">
        <v>6594</v>
      </c>
      <c r="F389" s="5" t="s">
        <v>7838</v>
      </c>
      <c r="G389" s="5" t="s">
        <v>9082</v>
      </c>
      <c r="H389" s="5" t="s">
        <v>10326</v>
      </c>
      <c r="I389" s="5" t="s">
        <v>2862</v>
      </c>
      <c r="J389" s="5" t="s">
        <v>22</v>
      </c>
      <c r="K389" s="5" t="s">
        <v>12816</v>
      </c>
      <c r="L389" s="5" t="s">
        <v>4106</v>
      </c>
      <c r="M389" s="5" t="s">
        <v>11571</v>
      </c>
    </row>
    <row r="390" spans="1:13" x14ac:dyDescent="0.25">
      <c r="A390" s="5" t="s">
        <v>21</v>
      </c>
      <c r="B390" s="5" t="s">
        <v>390</v>
      </c>
      <c r="C390" s="5" t="s">
        <v>1619</v>
      </c>
      <c r="D390" s="5" t="s">
        <v>5351</v>
      </c>
      <c r="E390" s="5" t="s">
        <v>6595</v>
      </c>
      <c r="F390" s="5" t="s">
        <v>7839</v>
      </c>
      <c r="G390" s="5" t="s">
        <v>9083</v>
      </c>
      <c r="H390" s="5" t="s">
        <v>10327</v>
      </c>
      <c r="I390" s="5" t="s">
        <v>2863</v>
      </c>
      <c r="J390" s="5" t="s">
        <v>22</v>
      </c>
      <c r="K390" s="5" t="s">
        <v>12817</v>
      </c>
      <c r="L390" s="5" t="s">
        <v>4107</v>
      </c>
      <c r="M390" s="5" t="s">
        <v>11572</v>
      </c>
    </row>
    <row r="391" spans="1:13" x14ac:dyDescent="0.25">
      <c r="A391" s="5" t="s">
        <v>21</v>
      </c>
      <c r="B391" s="5" t="s">
        <v>391</v>
      </c>
      <c r="C391" s="5" t="s">
        <v>1620</v>
      </c>
      <c r="D391" s="5" t="s">
        <v>5352</v>
      </c>
      <c r="E391" s="5" t="s">
        <v>6596</v>
      </c>
      <c r="F391" s="5" t="s">
        <v>7840</v>
      </c>
      <c r="G391" s="5" t="s">
        <v>9084</v>
      </c>
      <c r="H391" s="5" t="s">
        <v>10328</v>
      </c>
      <c r="I391" s="5" t="s">
        <v>2864</v>
      </c>
      <c r="J391" s="5" t="s">
        <v>22</v>
      </c>
      <c r="K391" s="5" t="s">
        <v>12818</v>
      </c>
      <c r="L391" s="5" t="s">
        <v>4108</v>
      </c>
      <c r="M391" s="5" t="s">
        <v>11573</v>
      </c>
    </row>
    <row r="392" spans="1:13" x14ac:dyDescent="0.25">
      <c r="A392" s="5" t="s">
        <v>21</v>
      </c>
      <c r="B392" s="5" t="s">
        <v>392</v>
      </c>
      <c r="C392" s="5" t="s">
        <v>1621</v>
      </c>
      <c r="D392" s="5" t="s">
        <v>5353</v>
      </c>
      <c r="E392" s="5" t="s">
        <v>6597</v>
      </c>
      <c r="F392" s="5" t="s">
        <v>7841</v>
      </c>
      <c r="G392" s="5" t="s">
        <v>9085</v>
      </c>
      <c r="H392" s="5" t="s">
        <v>10329</v>
      </c>
      <c r="I392" s="5" t="s">
        <v>2865</v>
      </c>
      <c r="J392" s="5" t="s">
        <v>22</v>
      </c>
      <c r="K392" s="5" t="s">
        <v>12819</v>
      </c>
      <c r="L392" s="5" t="s">
        <v>4109</v>
      </c>
      <c r="M392" s="5" t="s">
        <v>11574</v>
      </c>
    </row>
    <row r="393" spans="1:13" x14ac:dyDescent="0.25">
      <c r="A393" s="5" t="s">
        <v>21</v>
      </c>
      <c r="B393" s="5" t="s">
        <v>393</v>
      </c>
      <c r="C393" s="5" t="s">
        <v>1622</v>
      </c>
      <c r="D393" s="5" t="s">
        <v>5354</v>
      </c>
      <c r="E393" s="5" t="s">
        <v>6598</v>
      </c>
      <c r="F393" s="5" t="s">
        <v>7842</v>
      </c>
      <c r="G393" s="5" t="s">
        <v>9086</v>
      </c>
      <c r="H393" s="5" t="s">
        <v>10330</v>
      </c>
      <c r="I393" s="5" t="s">
        <v>2866</v>
      </c>
      <c r="J393" s="5" t="s">
        <v>22</v>
      </c>
      <c r="K393" s="5" t="s">
        <v>12820</v>
      </c>
      <c r="L393" s="5" t="s">
        <v>4110</v>
      </c>
      <c r="M393" s="5" t="s">
        <v>11575</v>
      </c>
    </row>
    <row r="394" spans="1:13" x14ac:dyDescent="0.25">
      <c r="A394" s="5" t="s">
        <v>21</v>
      </c>
      <c r="B394" s="5" t="s">
        <v>394</v>
      </c>
      <c r="C394" s="5" t="s">
        <v>1623</v>
      </c>
      <c r="D394" s="5" t="s">
        <v>5355</v>
      </c>
      <c r="E394" s="5" t="s">
        <v>6599</v>
      </c>
      <c r="F394" s="5" t="s">
        <v>7843</v>
      </c>
      <c r="G394" s="5" t="s">
        <v>9087</v>
      </c>
      <c r="H394" s="5" t="s">
        <v>10331</v>
      </c>
      <c r="I394" s="5" t="s">
        <v>2867</v>
      </c>
      <c r="J394" s="5" t="s">
        <v>22</v>
      </c>
      <c r="K394" s="5" t="s">
        <v>12821</v>
      </c>
      <c r="L394" s="5" t="s">
        <v>4111</v>
      </c>
      <c r="M394" s="5" t="s">
        <v>11576</v>
      </c>
    </row>
    <row r="395" spans="1:13" x14ac:dyDescent="0.25">
      <c r="A395" s="5" t="s">
        <v>21</v>
      </c>
      <c r="B395" s="5" t="s">
        <v>395</v>
      </c>
      <c r="C395" s="5" t="s">
        <v>1624</v>
      </c>
      <c r="D395" s="5" t="s">
        <v>5356</v>
      </c>
      <c r="E395" s="5" t="s">
        <v>6600</v>
      </c>
      <c r="F395" s="5" t="s">
        <v>7844</v>
      </c>
      <c r="G395" s="5" t="s">
        <v>9088</v>
      </c>
      <c r="H395" s="5" t="s">
        <v>10332</v>
      </c>
      <c r="I395" s="5" t="s">
        <v>2868</v>
      </c>
      <c r="J395" s="5" t="s">
        <v>22</v>
      </c>
      <c r="K395" s="5" t="s">
        <v>12822</v>
      </c>
      <c r="L395" s="5" t="s">
        <v>4112</v>
      </c>
      <c r="M395" s="5" t="s">
        <v>11577</v>
      </c>
    </row>
    <row r="396" spans="1:13" x14ac:dyDescent="0.25">
      <c r="A396" s="5" t="s">
        <v>21</v>
      </c>
      <c r="B396" s="5" t="s">
        <v>396</v>
      </c>
      <c r="C396" s="5" t="s">
        <v>1625</v>
      </c>
      <c r="D396" s="5" t="s">
        <v>5357</v>
      </c>
      <c r="E396" s="5" t="s">
        <v>6601</v>
      </c>
      <c r="F396" s="5" t="s">
        <v>7845</v>
      </c>
      <c r="G396" s="5" t="s">
        <v>9089</v>
      </c>
      <c r="H396" s="5" t="s">
        <v>10333</v>
      </c>
      <c r="I396" s="5" t="s">
        <v>2869</v>
      </c>
      <c r="J396" s="5" t="s">
        <v>22</v>
      </c>
      <c r="K396" s="5" t="s">
        <v>12823</v>
      </c>
      <c r="L396" s="5" t="s">
        <v>4113</v>
      </c>
      <c r="M396" s="5" t="s">
        <v>11578</v>
      </c>
    </row>
    <row r="397" spans="1:13" x14ac:dyDescent="0.25">
      <c r="A397" s="5" t="s">
        <v>21</v>
      </c>
      <c r="B397" s="5" t="s">
        <v>397</v>
      </c>
      <c r="C397" s="5" t="s">
        <v>1626</v>
      </c>
      <c r="D397" s="5" t="s">
        <v>5358</v>
      </c>
      <c r="E397" s="5" t="s">
        <v>6602</v>
      </c>
      <c r="F397" s="5" t="s">
        <v>7846</v>
      </c>
      <c r="G397" s="5" t="s">
        <v>9090</v>
      </c>
      <c r="H397" s="5" t="s">
        <v>10334</v>
      </c>
      <c r="I397" s="5" t="s">
        <v>2870</v>
      </c>
      <c r="J397" s="5" t="s">
        <v>22</v>
      </c>
      <c r="K397" s="5" t="s">
        <v>12824</v>
      </c>
      <c r="L397" s="5" t="s">
        <v>4114</v>
      </c>
      <c r="M397" s="5" t="s">
        <v>11579</v>
      </c>
    </row>
    <row r="398" spans="1:13" x14ac:dyDescent="0.25">
      <c r="A398" s="5" t="s">
        <v>21</v>
      </c>
      <c r="B398" s="5" t="s">
        <v>398</v>
      </c>
      <c r="C398" s="5" t="s">
        <v>1627</v>
      </c>
      <c r="D398" s="5" t="s">
        <v>5359</v>
      </c>
      <c r="E398" s="5" t="s">
        <v>6603</v>
      </c>
      <c r="F398" s="5" t="s">
        <v>7847</v>
      </c>
      <c r="G398" s="5" t="s">
        <v>9091</v>
      </c>
      <c r="H398" s="5" t="s">
        <v>10335</v>
      </c>
      <c r="I398" s="5" t="s">
        <v>2871</v>
      </c>
      <c r="J398" s="5" t="s">
        <v>22</v>
      </c>
      <c r="K398" s="5" t="s">
        <v>12825</v>
      </c>
      <c r="L398" s="5" t="s">
        <v>4115</v>
      </c>
      <c r="M398" s="5" t="s">
        <v>11580</v>
      </c>
    </row>
    <row r="399" spans="1:13" x14ac:dyDescent="0.25">
      <c r="A399" s="5" t="s">
        <v>21</v>
      </c>
      <c r="B399" s="5" t="s">
        <v>399</v>
      </c>
      <c r="C399" s="5" t="s">
        <v>1628</v>
      </c>
      <c r="D399" s="5" t="s">
        <v>5360</v>
      </c>
      <c r="E399" s="5" t="s">
        <v>6604</v>
      </c>
      <c r="F399" s="5" t="s">
        <v>7848</v>
      </c>
      <c r="G399" s="5" t="s">
        <v>9092</v>
      </c>
      <c r="H399" s="5" t="s">
        <v>10336</v>
      </c>
      <c r="I399" s="5" t="s">
        <v>2872</v>
      </c>
      <c r="J399" s="5" t="s">
        <v>22</v>
      </c>
      <c r="K399" s="5" t="s">
        <v>12826</v>
      </c>
      <c r="L399" s="5" t="s">
        <v>4116</v>
      </c>
      <c r="M399" s="5" t="s">
        <v>11581</v>
      </c>
    </row>
    <row r="400" spans="1:13" x14ac:dyDescent="0.25">
      <c r="A400" s="5" t="s">
        <v>21</v>
      </c>
      <c r="B400" s="5" t="s">
        <v>400</v>
      </c>
      <c r="C400" s="5" t="s">
        <v>1629</v>
      </c>
      <c r="D400" s="5" t="s">
        <v>5361</v>
      </c>
      <c r="E400" s="5" t="s">
        <v>6605</v>
      </c>
      <c r="F400" s="5" t="s">
        <v>7849</v>
      </c>
      <c r="G400" s="5" t="s">
        <v>9093</v>
      </c>
      <c r="H400" s="5" t="s">
        <v>10337</v>
      </c>
      <c r="I400" s="5" t="s">
        <v>2873</v>
      </c>
      <c r="J400" s="5" t="s">
        <v>22</v>
      </c>
      <c r="K400" s="5" t="s">
        <v>12827</v>
      </c>
      <c r="L400" s="5" t="s">
        <v>4117</v>
      </c>
      <c r="M400" s="5" t="s">
        <v>11582</v>
      </c>
    </row>
    <row r="401" spans="1:13" x14ac:dyDescent="0.25">
      <c r="A401" s="5" t="s">
        <v>21</v>
      </c>
      <c r="B401" s="5" t="s">
        <v>401</v>
      </c>
      <c r="C401" s="5" t="s">
        <v>1630</v>
      </c>
      <c r="D401" s="5" t="s">
        <v>5362</v>
      </c>
      <c r="E401" s="5" t="s">
        <v>6606</v>
      </c>
      <c r="F401" s="5" t="s">
        <v>7850</v>
      </c>
      <c r="G401" s="5" t="s">
        <v>9094</v>
      </c>
      <c r="H401" s="5" t="s">
        <v>10338</v>
      </c>
      <c r="I401" s="5" t="s">
        <v>2874</v>
      </c>
      <c r="J401" s="5" t="s">
        <v>22</v>
      </c>
      <c r="K401" s="5" t="s">
        <v>12828</v>
      </c>
      <c r="L401" s="5" t="s">
        <v>4118</v>
      </c>
      <c r="M401" s="5" t="s">
        <v>11583</v>
      </c>
    </row>
    <row r="402" spans="1:13" x14ac:dyDescent="0.25">
      <c r="A402" s="5" t="s">
        <v>21</v>
      </c>
      <c r="B402" s="5" t="s">
        <v>402</v>
      </c>
      <c r="C402" s="5" t="s">
        <v>1631</v>
      </c>
      <c r="D402" s="5" t="s">
        <v>5363</v>
      </c>
      <c r="E402" s="5" t="s">
        <v>6607</v>
      </c>
      <c r="F402" s="5" t="s">
        <v>7851</v>
      </c>
      <c r="G402" s="5" t="s">
        <v>9095</v>
      </c>
      <c r="H402" s="5" t="s">
        <v>10339</v>
      </c>
      <c r="I402" s="5" t="s">
        <v>2875</v>
      </c>
      <c r="J402" s="5" t="s">
        <v>22</v>
      </c>
      <c r="K402" s="5" t="s">
        <v>12829</v>
      </c>
      <c r="L402" s="5" t="s">
        <v>4119</v>
      </c>
      <c r="M402" s="5" t="s">
        <v>11584</v>
      </c>
    </row>
    <row r="403" spans="1:13" x14ac:dyDescent="0.25">
      <c r="A403" s="5" t="s">
        <v>21</v>
      </c>
      <c r="B403" s="5" t="s">
        <v>403</v>
      </c>
      <c r="C403" s="5" t="s">
        <v>1632</v>
      </c>
      <c r="D403" s="5" t="s">
        <v>5364</v>
      </c>
      <c r="E403" s="5" t="s">
        <v>6608</v>
      </c>
      <c r="F403" s="5" t="s">
        <v>7852</v>
      </c>
      <c r="G403" s="5" t="s">
        <v>9096</v>
      </c>
      <c r="H403" s="5" t="s">
        <v>10340</v>
      </c>
      <c r="I403" s="5" t="s">
        <v>2876</v>
      </c>
      <c r="J403" s="5" t="s">
        <v>22</v>
      </c>
      <c r="K403" s="5" t="s">
        <v>12830</v>
      </c>
      <c r="L403" s="5" t="s">
        <v>4120</v>
      </c>
      <c r="M403" s="5" t="s">
        <v>11585</v>
      </c>
    </row>
    <row r="404" spans="1:13" x14ac:dyDescent="0.25">
      <c r="A404" s="5" t="s">
        <v>21</v>
      </c>
      <c r="B404" s="5" t="s">
        <v>404</v>
      </c>
      <c r="C404" s="5" t="s">
        <v>1633</v>
      </c>
      <c r="D404" s="5" t="s">
        <v>5365</v>
      </c>
      <c r="E404" s="5" t="s">
        <v>6609</v>
      </c>
      <c r="F404" s="5" t="s">
        <v>7853</v>
      </c>
      <c r="G404" s="5" t="s">
        <v>9097</v>
      </c>
      <c r="H404" s="5" t="s">
        <v>10341</v>
      </c>
      <c r="I404" s="5" t="s">
        <v>2877</v>
      </c>
      <c r="J404" s="5" t="s">
        <v>22</v>
      </c>
      <c r="K404" s="5" t="s">
        <v>12831</v>
      </c>
      <c r="L404" s="5" t="s">
        <v>4121</v>
      </c>
      <c r="M404" s="5" t="s">
        <v>11586</v>
      </c>
    </row>
    <row r="405" spans="1:13" x14ac:dyDescent="0.25">
      <c r="A405" s="5" t="s">
        <v>21</v>
      </c>
      <c r="B405" s="5" t="s">
        <v>405</v>
      </c>
      <c r="C405" s="5" t="s">
        <v>1634</v>
      </c>
      <c r="D405" s="5" t="s">
        <v>5366</v>
      </c>
      <c r="E405" s="5" t="s">
        <v>6610</v>
      </c>
      <c r="F405" s="5" t="s">
        <v>7854</v>
      </c>
      <c r="G405" s="5" t="s">
        <v>9098</v>
      </c>
      <c r="H405" s="5" t="s">
        <v>10342</v>
      </c>
      <c r="I405" s="5" t="s">
        <v>2878</v>
      </c>
      <c r="J405" s="5" t="s">
        <v>22</v>
      </c>
      <c r="K405" s="5" t="s">
        <v>12832</v>
      </c>
      <c r="L405" s="5" t="s">
        <v>4122</v>
      </c>
      <c r="M405" s="5" t="s">
        <v>11587</v>
      </c>
    </row>
    <row r="406" spans="1:13" x14ac:dyDescent="0.25">
      <c r="A406" s="5" t="s">
        <v>21</v>
      </c>
      <c r="B406" s="5" t="s">
        <v>13692</v>
      </c>
      <c r="C406" s="5" t="s">
        <v>1635</v>
      </c>
      <c r="D406" s="5" t="s">
        <v>5367</v>
      </c>
      <c r="E406" s="5" t="s">
        <v>6611</v>
      </c>
      <c r="F406" s="5" t="s">
        <v>7855</v>
      </c>
      <c r="G406" s="5" t="s">
        <v>9099</v>
      </c>
      <c r="H406" s="5" t="s">
        <v>10343</v>
      </c>
      <c r="I406" s="5" t="s">
        <v>2879</v>
      </c>
      <c r="J406" s="5" t="s">
        <v>22</v>
      </c>
      <c r="K406" s="5" t="s">
        <v>12833</v>
      </c>
      <c r="L406" s="5" t="s">
        <v>4123</v>
      </c>
      <c r="M406" s="5" t="s">
        <v>11588</v>
      </c>
    </row>
    <row r="407" spans="1:13" x14ac:dyDescent="0.25">
      <c r="A407" s="5" t="s">
        <v>21</v>
      </c>
      <c r="B407" s="5" t="s">
        <v>406</v>
      </c>
      <c r="C407" s="5" t="s">
        <v>1636</v>
      </c>
      <c r="D407" s="5" t="s">
        <v>5368</v>
      </c>
      <c r="E407" s="5" t="s">
        <v>6612</v>
      </c>
      <c r="F407" s="5" t="s">
        <v>7856</v>
      </c>
      <c r="G407" s="5" t="s">
        <v>9100</v>
      </c>
      <c r="H407" s="5" t="s">
        <v>10344</v>
      </c>
      <c r="I407" s="5" t="s">
        <v>2880</v>
      </c>
      <c r="J407" s="5" t="s">
        <v>22</v>
      </c>
      <c r="K407" s="5" t="s">
        <v>12834</v>
      </c>
      <c r="L407" s="5" t="s">
        <v>4124</v>
      </c>
      <c r="M407" s="5" t="s">
        <v>11589</v>
      </c>
    </row>
    <row r="408" spans="1:13" x14ac:dyDescent="0.25">
      <c r="A408" s="5" t="s">
        <v>21</v>
      </c>
      <c r="B408" s="5" t="s">
        <v>407</v>
      </c>
      <c r="C408" s="5" t="s">
        <v>1637</v>
      </c>
      <c r="D408" s="5" t="s">
        <v>5369</v>
      </c>
      <c r="E408" s="5" t="s">
        <v>6613</v>
      </c>
      <c r="F408" s="5" t="s">
        <v>7857</v>
      </c>
      <c r="G408" s="5" t="s">
        <v>9101</v>
      </c>
      <c r="H408" s="5" t="s">
        <v>10345</v>
      </c>
      <c r="I408" s="5" t="s">
        <v>2881</v>
      </c>
      <c r="J408" s="5" t="s">
        <v>22</v>
      </c>
      <c r="K408" s="5" t="s">
        <v>12835</v>
      </c>
      <c r="L408" s="5" t="s">
        <v>4125</v>
      </c>
      <c r="M408" s="5" t="s">
        <v>11590</v>
      </c>
    </row>
    <row r="409" spans="1:13" x14ac:dyDescent="0.25">
      <c r="A409" s="5" t="s">
        <v>21</v>
      </c>
      <c r="B409" s="5" t="s">
        <v>408</v>
      </c>
      <c r="C409" s="5" t="s">
        <v>1638</v>
      </c>
      <c r="D409" s="5" t="s">
        <v>5370</v>
      </c>
      <c r="E409" s="5" t="s">
        <v>6614</v>
      </c>
      <c r="F409" s="5" t="s">
        <v>7858</v>
      </c>
      <c r="G409" s="5" t="s">
        <v>9102</v>
      </c>
      <c r="H409" s="5" t="s">
        <v>10346</v>
      </c>
      <c r="I409" s="5" t="s">
        <v>2882</v>
      </c>
      <c r="J409" s="5" t="s">
        <v>22</v>
      </c>
      <c r="K409" s="5" t="s">
        <v>12836</v>
      </c>
      <c r="L409" s="5" t="s">
        <v>4126</v>
      </c>
      <c r="M409" s="5" t="s">
        <v>11591</v>
      </c>
    </row>
    <row r="410" spans="1:13" x14ac:dyDescent="0.25">
      <c r="A410" s="5" t="s">
        <v>21</v>
      </c>
      <c r="B410" s="5" t="s">
        <v>409</v>
      </c>
      <c r="C410" s="5" t="s">
        <v>1639</v>
      </c>
      <c r="D410" s="5" t="s">
        <v>5371</v>
      </c>
      <c r="E410" s="5" t="s">
        <v>6615</v>
      </c>
      <c r="F410" s="5" t="s">
        <v>7859</v>
      </c>
      <c r="G410" s="5" t="s">
        <v>9103</v>
      </c>
      <c r="H410" s="5" t="s">
        <v>10347</v>
      </c>
      <c r="I410" s="5" t="s">
        <v>2883</v>
      </c>
      <c r="J410" s="5" t="s">
        <v>22</v>
      </c>
      <c r="K410" s="5" t="s">
        <v>12837</v>
      </c>
      <c r="L410" s="5" t="s">
        <v>4127</v>
      </c>
      <c r="M410" s="5" t="s">
        <v>11592</v>
      </c>
    </row>
    <row r="411" spans="1:13" x14ac:dyDescent="0.25">
      <c r="A411" s="5" t="s">
        <v>21</v>
      </c>
      <c r="B411" s="5" t="s">
        <v>410</v>
      </c>
      <c r="C411" s="5" t="s">
        <v>1640</v>
      </c>
      <c r="D411" s="5" t="s">
        <v>5372</v>
      </c>
      <c r="E411" s="5" t="s">
        <v>6616</v>
      </c>
      <c r="F411" s="5" t="s">
        <v>7860</v>
      </c>
      <c r="G411" s="5" t="s">
        <v>9104</v>
      </c>
      <c r="H411" s="5" t="s">
        <v>10348</v>
      </c>
      <c r="I411" s="5" t="s">
        <v>2884</v>
      </c>
      <c r="J411" s="5" t="s">
        <v>22</v>
      </c>
      <c r="K411" s="5" t="s">
        <v>12838</v>
      </c>
      <c r="L411" s="5" t="s">
        <v>4128</v>
      </c>
      <c r="M411" s="5" t="s">
        <v>11593</v>
      </c>
    </row>
    <row r="412" spans="1:13" x14ac:dyDescent="0.25">
      <c r="A412" s="5" t="s">
        <v>21</v>
      </c>
      <c r="B412" s="5" t="s">
        <v>411</v>
      </c>
      <c r="C412" s="5" t="s">
        <v>1641</v>
      </c>
      <c r="D412" s="5" t="s">
        <v>5373</v>
      </c>
      <c r="E412" s="5" t="s">
        <v>6617</v>
      </c>
      <c r="F412" s="5" t="s">
        <v>7861</v>
      </c>
      <c r="G412" s="5" t="s">
        <v>9105</v>
      </c>
      <c r="H412" s="5" t="s">
        <v>10349</v>
      </c>
      <c r="I412" s="5" t="s">
        <v>2885</v>
      </c>
      <c r="J412" s="5" t="s">
        <v>22</v>
      </c>
      <c r="K412" s="5" t="s">
        <v>12839</v>
      </c>
      <c r="L412" s="5" t="s">
        <v>4129</v>
      </c>
      <c r="M412" s="5" t="s">
        <v>11594</v>
      </c>
    </row>
    <row r="413" spans="1:13" x14ac:dyDescent="0.25">
      <c r="A413" s="5" t="s">
        <v>21</v>
      </c>
      <c r="B413" s="5" t="s">
        <v>412</v>
      </c>
      <c r="C413" s="5" t="s">
        <v>1642</v>
      </c>
      <c r="D413" s="5" t="s">
        <v>5374</v>
      </c>
      <c r="E413" s="5" t="s">
        <v>6618</v>
      </c>
      <c r="F413" s="5" t="s">
        <v>7862</v>
      </c>
      <c r="G413" s="5" t="s">
        <v>9106</v>
      </c>
      <c r="H413" s="5" t="s">
        <v>10350</v>
      </c>
      <c r="I413" s="5" t="s">
        <v>2886</v>
      </c>
      <c r="J413" s="5" t="s">
        <v>22</v>
      </c>
      <c r="K413" s="5" t="s">
        <v>12840</v>
      </c>
      <c r="L413" s="5" t="s">
        <v>4130</v>
      </c>
      <c r="M413" s="5" t="s">
        <v>11595</v>
      </c>
    </row>
    <row r="414" spans="1:13" x14ac:dyDescent="0.25">
      <c r="A414" s="5" t="s">
        <v>21</v>
      </c>
      <c r="B414" s="5" t="s">
        <v>413</v>
      </c>
      <c r="C414" s="5" t="s">
        <v>1643</v>
      </c>
      <c r="D414" s="5" t="s">
        <v>5375</v>
      </c>
      <c r="E414" s="5" t="s">
        <v>6619</v>
      </c>
      <c r="F414" s="5" t="s">
        <v>7863</v>
      </c>
      <c r="G414" s="5" t="s">
        <v>9107</v>
      </c>
      <c r="H414" s="5" t="s">
        <v>10351</v>
      </c>
      <c r="I414" s="5" t="s">
        <v>2887</v>
      </c>
      <c r="J414" s="5" t="s">
        <v>22</v>
      </c>
      <c r="K414" s="5" t="s">
        <v>12841</v>
      </c>
      <c r="L414" s="5" t="s">
        <v>4131</v>
      </c>
      <c r="M414" s="5" t="s">
        <v>11596</v>
      </c>
    </row>
    <row r="415" spans="1:13" x14ac:dyDescent="0.25">
      <c r="A415" s="5" t="s">
        <v>21</v>
      </c>
      <c r="B415" s="5" t="s">
        <v>414</v>
      </c>
      <c r="C415" s="5" t="s">
        <v>1644</v>
      </c>
      <c r="D415" s="5" t="s">
        <v>5376</v>
      </c>
      <c r="E415" s="5" t="s">
        <v>6620</v>
      </c>
      <c r="F415" s="5" t="s">
        <v>7864</v>
      </c>
      <c r="G415" s="5" t="s">
        <v>9108</v>
      </c>
      <c r="H415" s="5" t="s">
        <v>10352</v>
      </c>
      <c r="I415" s="5" t="s">
        <v>2888</v>
      </c>
      <c r="J415" s="5" t="s">
        <v>22</v>
      </c>
      <c r="K415" s="5" t="s">
        <v>12842</v>
      </c>
      <c r="L415" s="5" t="s">
        <v>4132</v>
      </c>
      <c r="M415" s="5" t="s">
        <v>11597</v>
      </c>
    </row>
    <row r="416" spans="1:13" x14ac:dyDescent="0.25">
      <c r="A416" s="5" t="s">
        <v>21</v>
      </c>
      <c r="B416" s="5" t="s">
        <v>415</v>
      </c>
      <c r="C416" s="5" t="s">
        <v>1645</v>
      </c>
      <c r="D416" s="5" t="s">
        <v>5377</v>
      </c>
      <c r="E416" s="5" t="s">
        <v>6621</v>
      </c>
      <c r="F416" s="5" t="s">
        <v>7865</v>
      </c>
      <c r="G416" s="5" t="s">
        <v>9109</v>
      </c>
      <c r="H416" s="5" t="s">
        <v>10353</v>
      </c>
      <c r="I416" s="5" t="s">
        <v>2889</v>
      </c>
      <c r="J416" s="5" t="s">
        <v>22</v>
      </c>
      <c r="K416" s="5" t="s">
        <v>12843</v>
      </c>
      <c r="L416" s="5" t="s">
        <v>4133</v>
      </c>
      <c r="M416" s="5" t="s">
        <v>11598</v>
      </c>
    </row>
    <row r="417" spans="1:13" x14ac:dyDescent="0.25">
      <c r="A417" s="5" t="s">
        <v>21</v>
      </c>
      <c r="B417" s="5" t="s">
        <v>416</v>
      </c>
      <c r="C417" s="5" t="s">
        <v>1646</v>
      </c>
      <c r="D417" s="5" t="s">
        <v>5378</v>
      </c>
      <c r="E417" s="5" t="s">
        <v>6622</v>
      </c>
      <c r="F417" s="5" t="s">
        <v>7866</v>
      </c>
      <c r="G417" s="5" t="s">
        <v>9110</v>
      </c>
      <c r="H417" s="5" t="s">
        <v>10354</v>
      </c>
      <c r="I417" s="5" t="s">
        <v>2890</v>
      </c>
      <c r="J417" s="5" t="s">
        <v>22</v>
      </c>
      <c r="K417" s="5" t="s">
        <v>12844</v>
      </c>
      <c r="L417" s="5" t="s">
        <v>4134</v>
      </c>
      <c r="M417" s="5" t="s">
        <v>11599</v>
      </c>
    </row>
    <row r="418" spans="1:13" x14ac:dyDescent="0.25">
      <c r="A418" s="5" t="s">
        <v>21</v>
      </c>
      <c r="B418" s="5" t="s">
        <v>417</v>
      </c>
      <c r="C418" s="5" t="s">
        <v>1647</v>
      </c>
      <c r="D418" s="5" t="s">
        <v>5379</v>
      </c>
      <c r="E418" s="5" t="s">
        <v>6623</v>
      </c>
      <c r="F418" s="5" t="s">
        <v>7867</v>
      </c>
      <c r="G418" s="5" t="s">
        <v>9111</v>
      </c>
      <c r="H418" s="5" t="s">
        <v>10355</v>
      </c>
      <c r="I418" s="5" t="s">
        <v>2891</v>
      </c>
      <c r="J418" s="5" t="s">
        <v>22</v>
      </c>
      <c r="K418" s="5" t="s">
        <v>12845</v>
      </c>
      <c r="L418" s="5" t="s">
        <v>4135</v>
      </c>
      <c r="M418" s="5" t="s">
        <v>11600</v>
      </c>
    </row>
    <row r="419" spans="1:13" x14ac:dyDescent="0.25">
      <c r="A419" s="5" t="s">
        <v>21</v>
      </c>
      <c r="B419" s="5" t="s">
        <v>418</v>
      </c>
      <c r="C419" s="5" t="s">
        <v>1648</v>
      </c>
      <c r="D419" s="5" t="s">
        <v>5380</v>
      </c>
      <c r="E419" s="5" t="s">
        <v>6624</v>
      </c>
      <c r="F419" s="5" t="s">
        <v>7868</v>
      </c>
      <c r="G419" s="5" t="s">
        <v>9112</v>
      </c>
      <c r="H419" s="5" t="s">
        <v>10356</v>
      </c>
      <c r="I419" s="5" t="s">
        <v>2892</v>
      </c>
      <c r="J419" s="5" t="s">
        <v>22</v>
      </c>
      <c r="K419" s="5" t="s">
        <v>12846</v>
      </c>
      <c r="L419" s="5" t="s">
        <v>4136</v>
      </c>
      <c r="M419" s="5" t="s">
        <v>11601</v>
      </c>
    </row>
    <row r="420" spans="1:13" x14ac:dyDescent="0.25">
      <c r="A420" s="5" t="s">
        <v>21</v>
      </c>
      <c r="B420" s="5" t="s">
        <v>419</v>
      </c>
      <c r="C420" s="5" t="s">
        <v>1649</v>
      </c>
      <c r="D420" s="5" t="s">
        <v>5381</v>
      </c>
      <c r="E420" s="5" t="s">
        <v>6625</v>
      </c>
      <c r="F420" s="5" t="s">
        <v>7869</v>
      </c>
      <c r="G420" s="5" t="s">
        <v>9113</v>
      </c>
      <c r="H420" s="5" t="s">
        <v>10357</v>
      </c>
      <c r="I420" s="5" t="s">
        <v>2893</v>
      </c>
      <c r="J420" s="5" t="s">
        <v>22</v>
      </c>
      <c r="K420" s="5" t="s">
        <v>12847</v>
      </c>
      <c r="L420" s="5" t="s">
        <v>4137</v>
      </c>
      <c r="M420" s="5" t="s">
        <v>11602</v>
      </c>
    </row>
    <row r="421" spans="1:13" x14ac:dyDescent="0.25">
      <c r="A421" s="5" t="s">
        <v>21</v>
      </c>
      <c r="B421" s="5" t="s">
        <v>420</v>
      </c>
      <c r="C421" s="5" t="s">
        <v>1650</v>
      </c>
      <c r="D421" s="5" t="s">
        <v>5382</v>
      </c>
      <c r="E421" s="5" t="s">
        <v>6626</v>
      </c>
      <c r="F421" s="5" t="s">
        <v>7870</v>
      </c>
      <c r="G421" s="5" t="s">
        <v>9114</v>
      </c>
      <c r="H421" s="5" t="s">
        <v>10358</v>
      </c>
      <c r="I421" s="5" t="s">
        <v>2894</v>
      </c>
      <c r="J421" s="5" t="s">
        <v>22</v>
      </c>
      <c r="K421" s="5" t="s">
        <v>12848</v>
      </c>
      <c r="L421" s="5" t="s">
        <v>4138</v>
      </c>
      <c r="M421" s="5" t="s">
        <v>11603</v>
      </c>
    </row>
    <row r="422" spans="1:13" x14ac:dyDescent="0.25">
      <c r="A422" s="5" t="s">
        <v>21</v>
      </c>
      <c r="B422" s="5" t="s">
        <v>421</v>
      </c>
      <c r="C422" s="5" t="s">
        <v>1651</v>
      </c>
      <c r="D422" s="5" t="s">
        <v>5383</v>
      </c>
      <c r="E422" s="5" t="s">
        <v>6627</v>
      </c>
      <c r="F422" s="5" t="s">
        <v>7871</v>
      </c>
      <c r="G422" s="5" t="s">
        <v>9115</v>
      </c>
      <c r="H422" s="5" t="s">
        <v>10359</v>
      </c>
      <c r="I422" s="5" t="s">
        <v>2895</v>
      </c>
      <c r="J422" s="5" t="s">
        <v>22</v>
      </c>
      <c r="K422" s="5" t="s">
        <v>12849</v>
      </c>
      <c r="L422" s="5" t="s">
        <v>4139</v>
      </c>
      <c r="M422" s="5" t="s">
        <v>11604</v>
      </c>
    </row>
    <row r="423" spans="1:13" x14ac:dyDescent="0.25">
      <c r="A423" s="5" t="s">
        <v>21</v>
      </c>
      <c r="B423" s="5" t="s">
        <v>422</v>
      </c>
      <c r="C423" s="5" t="s">
        <v>1652</v>
      </c>
      <c r="D423" s="5" t="s">
        <v>5384</v>
      </c>
      <c r="E423" s="5" t="s">
        <v>6628</v>
      </c>
      <c r="F423" s="5" t="s">
        <v>7872</v>
      </c>
      <c r="G423" s="5" t="s">
        <v>9116</v>
      </c>
      <c r="H423" s="5" t="s">
        <v>10360</v>
      </c>
      <c r="I423" s="5" t="s">
        <v>2896</v>
      </c>
      <c r="J423" s="5" t="s">
        <v>22</v>
      </c>
      <c r="K423" s="5" t="s">
        <v>12850</v>
      </c>
      <c r="L423" s="5" t="s">
        <v>4140</v>
      </c>
      <c r="M423" s="5" t="s">
        <v>11605</v>
      </c>
    </row>
    <row r="424" spans="1:13" x14ac:dyDescent="0.25">
      <c r="A424" s="5" t="s">
        <v>21</v>
      </c>
      <c r="B424" s="5" t="s">
        <v>423</v>
      </c>
      <c r="C424" s="5" t="s">
        <v>1653</v>
      </c>
      <c r="D424" s="5" t="s">
        <v>5385</v>
      </c>
      <c r="E424" s="5" t="s">
        <v>6629</v>
      </c>
      <c r="F424" s="5" t="s">
        <v>7873</v>
      </c>
      <c r="G424" s="5" t="s">
        <v>9117</v>
      </c>
      <c r="H424" s="5" t="s">
        <v>10361</v>
      </c>
      <c r="I424" s="5" t="s">
        <v>2897</v>
      </c>
      <c r="J424" s="5" t="s">
        <v>22</v>
      </c>
      <c r="K424" s="5" t="s">
        <v>12851</v>
      </c>
      <c r="L424" s="5" t="s">
        <v>4141</v>
      </c>
      <c r="M424" s="5" t="s">
        <v>11606</v>
      </c>
    </row>
    <row r="425" spans="1:13" x14ac:dyDescent="0.25">
      <c r="A425" s="5" t="s">
        <v>21</v>
      </c>
      <c r="B425" s="5" t="s">
        <v>424</v>
      </c>
      <c r="C425" s="5" t="s">
        <v>1654</v>
      </c>
      <c r="D425" s="5" t="s">
        <v>5386</v>
      </c>
      <c r="E425" s="5" t="s">
        <v>6630</v>
      </c>
      <c r="F425" s="5" t="s">
        <v>7874</v>
      </c>
      <c r="G425" s="5" t="s">
        <v>9118</v>
      </c>
      <c r="H425" s="5" t="s">
        <v>10362</v>
      </c>
      <c r="I425" s="5" t="s">
        <v>2898</v>
      </c>
      <c r="J425" s="5" t="s">
        <v>22</v>
      </c>
      <c r="K425" s="5" t="s">
        <v>12852</v>
      </c>
      <c r="L425" s="5" t="s">
        <v>4142</v>
      </c>
      <c r="M425" s="5" t="s">
        <v>11607</v>
      </c>
    </row>
    <row r="426" spans="1:13" x14ac:dyDescent="0.25">
      <c r="A426" s="5" t="s">
        <v>21</v>
      </c>
      <c r="B426" s="5" t="s">
        <v>425</v>
      </c>
      <c r="C426" s="5" t="s">
        <v>1655</v>
      </c>
      <c r="D426" s="5" t="s">
        <v>5387</v>
      </c>
      <c r="E426" s="5" t="s">
        <v>6631</v>
      </c>
      <c r="F426" s="5" t="s">
        <v>7875</v>
      </c>
      <c r="G426" s="5" t="s">
        <v>9119</v>
      </c>
      <c r="H426" s="5" t="s">
        <v>10363</v>
      </c>
      <c r="I426" s="5" t="s">
        <v>2899</v>
      </c>
      <c r="J426" s="5" t="s">
        <v>22</v>
      </c>
      <c r="K426" s="5" t="s">
        <v>12853</v>
      </c>
      <c r="L426" s="5" t="s">
        <v>4143</v>
      </c>
      <c r="M426" s="5" t="s">
        <v>11608</v>
      </c>
    </row>
    <row r="427" spans="1:13" x14ac:dyDescent="0.25">
      <c r="A427" s="5" t="s">
        <v>21</v>
      </c>
      <c r="B427" s="5" t="s">
        <v>426</v>
      </c>
      <c r="C427" s="5" t="s">
        <v>1656</v>
      </c>
      <c r="D427" s="5" t="s">
        <v>5388</v>
      </c>
      <c r="E427" s="5" t="s">
        <v>6632</v>
      </c>
      <c r="F427" s="5" t="s">
        <v>7876</v>
      </c>
      <c r="G427" s="5" t="s">
        <v>9120</v>
      </c>
      <c r="H427" s="5" t="s">
        <v>10364</v>
      </c>
      <c r="I427" s="5" t="s">
        <v>2900</v>
      </c>
      <c r="J427" s="5" t="s">
        <v>22</v>
      </c>
      <c r="K427" s="5" t="s">
        <v>12854</v>
      </c>
      <c r="L427" s="5" t="s">
        <v>4144</v>
      </c>
      <c r="M427" s="5" t="s">
        <v>11609</v>
      </c>
    </row>
    <row r="428" spans="1:13" x14ac:dyDescent="0.25">
      <c r="A428" s="5" t="s">
        <v>21</v>
      </c>
      <c r="B428" s="5" t="s">
        <v>427</v>
      </c>
      <c r="C428" s="5" t="s">
        <v>1657</v>
      </c>
      <c r="D428" s="5" t="s">
        <v>5389</v>
      </c>
      <c r="E428" s="5" t="s">
        <v>6633</v>
      </c>
      <c r="F428" s="5" t="s">
        <v>7877</v>
      </c>
      <c r="G428" s="5" t="s">
        <v>9121</v>
      </c>
      <c r="H428" s="5" t="s">
        <v>10365</v>
      </c>
      <c r="I428" s="5" t="s">
        <v>2901</v>
      </c>
      <c r="J428" s="5" t="s">
        <v>22</v>
      </c>
      <c r="K428" s="5" t="s">
        <v>12855</v>
      </c>
      <c r="L428" s="5" t="s">
        <v>4145</v>
      </c>
      <c r="M428" s="5" t="s">
        <v>11610</v>
      </c>
    </row>
    <row r="429" spans="1:13" x14ac:dyDescent="0.25">
      <c r="A429" s="5" t="s">
        <v>21</v>
      </c>
      <c r="B429" s="5" t="s">
        <v>428</v>
      </c>
      <c r="C429" s="5" t="s">
        <v>1658</v>
      </c>
      <c r="D429" s="5" t="s">
        <v>5390</v>
      </c>
      <c r="E429" s="5" t="s">
        <v>6634</v>
      </c>
      <c r="F429" s="5" t="s">
        <v>7878</v>
      </c>
      <c r="G429" s="5" t="s">
        <v>9122</v>
      </c>
      <c r="H429" s="5" t="s">
        <v>10366</v>
      </c>
      <c r="I429" s="5" t="s">
        <v>2902</v>
      </c>
      <c r="J429" s="5" t="s">
        <v>22</v>
      </c>
      <c r="K429" s="5" t="s">
        <v>12856</v>
      </c>
      <c r="L429" s="5" t="s">
        <v>4146</v>
      </c>
      <c r="M429" s="5" t="s">
        <v>11611</v>
      </c>
    </row>
    <row r="430" spans="1:13" x14ac:dyDescent="0.25">
      <c r="A430" s="5" t="s">
        <v>21</v>
      </c>
      <c r="B430" s="5" t="s">
        <v>429</v>
      </c>
      <c r="C430" s="5" t="s">
        <v>1659</v>
      </c>
      <c r="D430" s="5" t="s">
        <v>5391</v>
      </c>
      <c r="E430" s="5" t="s">
        <v>6635</v>
      </c>
      <c r="F430" s="5" t="s">
        <v>7879</v>
      </c>
      <c r="G430" s="5" t="s">
        <v>9123</v>
      </c>
      <c r="H430" s="5" t="s">
        <v>10367</v>
      </c>
      <c r="I430" s="5" t="s">
        <v>2903</v>
      </c>
      <c r="J430" s="5" t="s">
        <v>22</v>
      </c>
      <c r="K430" s="5" t="s">
        <v>12857</v>
      </c>
      <c r="L430" s="5" t="s">
        <v>4147</v>
      </c>
      <c r="M430" s="5" t="s">
        <v>11612</v>
      </c>
    </row>
    <row r="431" spans="1:13" x14ac:dyDescent="0.25">
      <c r="A431" s="5" t="s">
        <v>21</v>
      </c>
      <c r="B431" s="5" t="s">
        <v>430</v>
      </c>
      <c r="C431" s="5" t="s">
        <v>1660</v>
      </c>
      <c r="D431" s="5" t="s">
        <v>5392</v>
      </c>
      <c r="E431" s="5" t="s">
        <v>6636</v>
      </c>
      <c r="F431" s="5" t="s">
        <v>7880</v>
      </c>
      <c r="G431" s="5" t="s">
        <v>9124</v>
      </c>
      <c r="H431" s="5" t="s">
        <v>10368</v>
      </c>
      <c r="I431" s="5" t="s">
        <v>2904</v>
      </c>
      <c r="J431" s="5" t="s">
        <v>22</v>
      </c>
      <c r="K431" s="5" t="s">
        <v>12858</v>
      </c>
      <c r="L431" s="5" t="s">
        <v>4148</v>
      </c>
      <c r="M431" s="5" t="s">
        <v>11613</v>
      </c>
    </row>
    <row r="432" spans="1:13" x14ac:dyDescent="0.25">
      <c r="A432" s="5" t="s">
        <v>21</v>
      </c>
      <c r="B432" s="5" t="s">
        <v>431</v>
      </c>
      <c r="C432" s="5" t="s">
        <v>1661</v>
      </c>
      <c r="D432" s="5" t="s">
        <v>5393</v>
      </c>
      <c r="E432" s="5" t="s">
        <v>6637</v>
      </c>
      <c r="F432" s="5" t="s">
        <v>7881</v>
      </c>
      <c r="G432" s="5" t="s">
        <v>9125</v>
      </c>
      <c r="H432" s="5" t="s">
        <v>10369</v>
      </c>
      <c r="I432" s="5" t="s">
        <v>2905</v>
      </c>
      <c r="J432" s="5" t="s">
        <v>22</v>
      </c>
      <c r="K432" s="5" t="s">
        <v>12859</v>
      </c>
      <c r="L432" s="5" t="s">
        <v>4149</v>
      </c>
      <c r="M432" s="5" t="s">
        <v>11614</v>
      </c>
    </row>
    <row r="433" spans="1:13" x14ac:dyDescent="0.25">
      <c r="A433" s="5" t="s">
        <v>21</v>
      </c>
      <c r="B433" s="5" t="s">
        <v>432</v>
      </c>
      <c r="C433" s="5" t="s">
        <v>1662</v>
      </c>
      <c r="D433" s="5" t="s">
        <v>5394</v>
      </c>
      <c r="E433" s="5" t="s">
        <v>6638</v>
      </c>
      <c r="F433" s="5" t="s">
        <v>7882</v>
      </c>
      <c r="G433" s="5" t="s">
        <v>9126</v>
      </c>
      <c r="H433" s="5" t="s">
        <v>10370</v>
      </c>
      <c r="I433" s="5" t="s">
        <v>2906</v>
      </c>
      <c r="J433" s="5" t="s">
        <v>22</v>
      </c>
      <c r="K433" s="5" t="s">
        <v>12860</v>
      </c>
      <c r="L433" s="5" t="s">
        <v>4150</v>
      </c>
      <c r="M433" s="5" t="s">
        <v>11615</v>
      </c>
    </row>
    <row r="434" spans="1:13" x14ac:dyDescent="0.25">
      <c r="A434" s="5" t="s">
        <v>21</v>
      </c>
      <c r="B434" s="5" t="s">
        <v>433</v>
      </c>
      <c r="C434" s="5" t="s">
        <v>1663</v>
      </c>
      <c r="D434" s="5" t="s">
        <v>5395</v>
      </c>
      <c r="E434" s="5" t="s">
        <v>6639</v>
      </c>
      <c r="F434" s="5" t="s">
        <v>7883</v>
      </c>
      <c r="G434" s="5" t="s">
        <v>9127</v>
      </c>
      <c r="H434" s="5" t="s">
        <v>10371</v>
      </c>
      <c r="I434" s="5" t="s">
        <v>2907</v>
      </c>
      <c r="J434" s="5" t="s">
        <v>22</v>
      </c>
      <c r="K434" s="5" t="s">
        <v>12861</v>
      </c>
      <c r="L434" s="5" t="s">
        <v>4151</v>
      </c>
      <c r="M434" s="5" t="s">
        <v>11616</v>
      </c>
    </row>
    <row r="435" spans="1:13" x14ac:dyDescent="0.25">
      <c r="A435" s="5" t="s">
        <v>21</v>
      </c>
      <c r="B435" s="5" t="s">
        <v>434</v>
      </c>
      <c r="C435" s="5" t="s">
        <v>1664</v>
      </c>
      <c r="D435" s="5" t="s">
        <v>5396</v>
      </c>
      <c r="E435" s="5" t="s">
        <v>6640</v>
      </c>
      <c r="F435" s="5" t="s">
        <v>7884</v>
      </c>
      <c r="G435" s="5" t="s">
        <v>9128</v>
      </c>
      <c r="H435" s="5" t="s">
        <v>10372</v>
      </c>
      <c r="I435" s="5" t="s">
        <v>2908</v>
      </c>
      <c r="J435" s="5" t="s">
        <v>22</v>
      </c>
      <c r="K435" s="5" t="s">
        <v>12862</v>
      </c>
      <c r="L435" s="5" t="s">
        <v>4152</v>
      </c>
      <c r="M435" s="5" t="s">
        <v>11617</v>
      </c>
    </row>
    <row r="436" spans="1:13" x14ac:dyDescent="0.25">
      <c r="A436" s="5" t="s">
        <v>21</v>
      </c>
      <c r="B436" s="5" t="s">
        <v>435</v>
      </c>
      <c r="C436" s="5" t="s">
        <v>1665</v>
      </c>
      <c r="D436" s="5" t="s">
        <v>5397</v>
      </c>
      <c r="E436" s="5" t="s">
        <v>6641</v>
      </c>
      <c r="F436" s="5" t="s">
        <v>7885</v>
      </c>
      <c r="G436" s="5" t="s">
        <v>9129</v>
      </c>
      <c r="H436" s="5" t="s">
        <v>10373</v>
      </c>
      <c r="I436" s="5" t="s">
        <v>2909</v>
      </c>
      <c r="J436" s="5" t="s">
        <v>22</v>
      </c>
      <c r="K436" s="5" t="s">
        <v>12863</v>
      </c>
      <c r="L436" s="5" t="s">
        <v>4153</v>
      </c>
      <c r="M436" s="5" t="s">
        <v>11618</v>
      </c>
    </row>
    <row r="437" spans="1:13" x14ac:dyDescent="0.25">
      <c r="A437" s="5" t="s">
        <v>21</v>
      </c>
      <c r="B437" s="5" t="s">
        <v>436</v>
      </c>
      <c r="C437" s="5" t="s">
        <v>1666</v>
      </c>
      <c r="D437" s="5" t="s">
        <v>5398</v>
      </c>
      <c r="E437" s="5" t="s">
        <v>6642</v>
      </c>
      <c r="F437" s="5" t="s">
        <v>7886</v>
      </c>
      <c r="G437" s="5" t="s">
        <v>9130</v>
      </c>
      <c r="H437" s="5" t="s">
        <v>10374</v>
      </c>
      <c r="I437" s="5" t="s">
        <v>2910</v>
      </c>
      <c r="J437" s="5" t="s">
        <v>22</v>
      </c>
      <c r="K437" s="5" t="s">
        <v>12864</v>
      </c>
      <c r="L437" s="5" t="s">
        <v>4154</v>
      </c>
      <c r="M437" s="5" t="s">
        <v>11619</v>
      </c>
    </row>
    <row r="438" spans="1:13" x14ac:dyDescent="0.25">
      <c r="A438" s="5" t="s">
        <v>21</v>
      </c>
      <c r="B438" s="5" t="s">
        <v>437</v>
      </c>
      <c r="C438" s="5" t="s">
        <v>1667</v>
      </c>
      <c r="D438" s="5" t="s">
        <v>5399</v>
      </c>
      <c r="E438" s="5" t="s">
        <v>6643</v>
      </c>
      <c r="F438" s="5" t="s">
        <v>7887</v>
      </c>
      <c r="G438" s="5" t="s">
        <v>9131</v>
      </c>
      <c r="H438" s="5" t="s">
        <v>10375</v>
      </c>
      <c r="I438" s="5" t="s">
        <v>2911</v>
      </c>
      <c r="J438" s="5" t="s">
        <v>22</v>
      </c>
      <c r="K438" s="5" t="s">
        <v>12865</v>
      </c>
      <c r="L438" s="5" t="s">
        <v>4155</v>
      </c>
      <c r="M438" s="5" t="s">
        <v>11620</v>
      </c>
    </row>
    <row r="439" spans="1:13" x14ac:dyDescent="0.25">
      <c r="A439" s="5" t="s">
        <v>21</v>
      </c>
      <c r="B439" s="5" t="s">
        <v>438</v>
      </c>
      <c r="C439" s="5" t="s">
        <v>1668</v>
      </c>
      <c r="D439" s="5" t="s">
        <v>5400</v>
      </c>
      <c r="E439" s="5" t="s">
        <v>6644</v>
      </c>
      <c r="F439" s="5" t="s">
        <v>7888</v>
      </c>
      <c r="G439" s="5" t="s">
        <v>9132</v>
      </c>
      <c r="H439" s="5" t="s">
        <v>10376</v>
      </c>
      <c r="I439" s="5" t="s">
        <v>2912</v>
      </c>
      <c r="J439" s="5" t="s">
        <v>22</v>
      </c>
      <c r="K439" s="5" t="s">
        <v>12866</v>
      </c>
      <c r="L439" s="5" t="s">
        <v>4156</v>
      </c>
      <c r="M439" s="5" t="s">
        <v>11621</v>
      </c>
    </row>
    <row r="440" spans="1:13" x14ac:dyDescent="0.25">
      <c r="A440" s="5" t="s">
        <v>21</v>
      </c>
      <c r="B440" s="5" t="s">
        <v>439</v>
      </c>
      <c r="C440" s="5" t="s">
        <v>1669</v>
      </c>
      <c r="D440" s="5" t="s">
        <v>5401</v>
      </c>
      <c r="E440" s="5" t="s">
        <v>6645</v>
      </c>
      <c r="F440" s="5" t="s">
        <v>7889</v>
      </c>
      <c r="G440" s="5" t="s">
        <v>9133</v>
      </c>
      <c r="H440" s="5" t="s">
        <v>10377</v>
      </c>
      <c r="I440" s="5" t="s">
        <v>2913</v>
      </c>
      <c r="J440" s="5" t="s">
        <v>22</v>
      </c>
      <c r="K440" s="5" t="s">
        <v>12867</v>
      </c>
      <c r="L440" s="5" t="s">
        <v>4157</v>
      </c>
      <c r="M440" s="5" t="s">
        <v>11622</v>
      </c>
    </row>
    <row r="441" spans="1:13" x14ac:dyDescent="0.25">
      <c r="A441" s="5" t="s">
        <v>21</v>
      </c>
      <c r="B441" s="5" t="s">
        <v>440</v>
      </c>
      <c r="C441" s="5" t="s">
        <v>1670</v>
      </c>
      <c r="D441" s="5" t="s">
        <v>5402</v>
      </c>
      <c r="E441" s="5" t="s">
        <v>6646</v>
      </c>
      <c r="F441" s="5" t="s">
        <v>7890</v>
      </c>
      <c r="G441" s="5" t="s">
        <v>9134</v>
      </c>
      <c r="H441" s="5" t="s">
        <v>10378</v>
      </c>
      <c r="I441" s="5" t="s">
        <v>2914</v>
      </c>
      <c r="J441" s="5" t="s">
        <v>22</v>
      </c>
      <c r="K441" s="5" t="s">
        <v>12868</v>
      </c>
      <c r="L441" s="5" t="s">
        <v>4158</v>
      </c>
      <c r="M441" s="5" t="s">
        <v>11623</v>
      </c>
    </row>
    <row r="442" spans="1:13" x14ac:dyDescent="0.25">
      <c r="A442" s="5" t="s">
        <v>21</v>
      </c>
      <c r="B442" s="5" t="s">
        <v>441</v>
      </c>
      <c r="C442" s="5" t="s">
        <v>1671</v>
      </c>
      <c r="D442" s="5" t="s">
        <v>5403</v>
      </c>
      <c r="E442" s="5" t="s">
        <v>6647</v>
      </c>
      <c r="F442" s="5" t="s">
        <v>7891</v>
      </c>
      <c r="G442" s="5" t="s">
        <v>9135</v>
      </c>
      <c r="H442" s="5" t="s">
        <v>10379</v>
      </c>
      <c r="I442" s="5" t="s">
        <v>2915</v>
      </c>
      <c r="J442" s="5" t="s">
        <v>22</v>
      </c>
      <c r="K442" s="5" t="s">
        <v>12869</v>
      </c>
      <c r="L442" s="5" t="s">
        <v>4159</v>
      </c>
      <c r="M442" s="5" t="s">
        <v>11624</v>
      </c>
    </row>
    <row r="443" spans="1:13" x14ac:dyDescent="0.25">
      <c r="A443" s="5" t="s">
        <v>21</v>
      </c>
      <c r="B443" s="5" t="s">
        <v>442</v>
      </c>
      <c r="C443" s="5" t="s">
        <v>1672</v>
      </c>
      <c r="D443" s="5" t="s">
        <v>5404</v>
      </c>
      <c r="E443" s="5" t="s">
        <v>6648</v>
      </c>
      <c r="F443" s="5" t="s">
        <v>7892</v>
      </c>
      <c r="G443" s="5" t="s">
        <v>9136</v>
      </c>
      <c r="H443" s="5" t="s">
        <v>10380</v>
      </c>
      <c r="I443" s="5" t="s">
        <v>2916</v>
      </c>
      <c r="J443" s="5" t="s">
        <v>22</v>
      </c>
      <c r="K443" s="5" t="s">
        <v>12870</v>
      </c>
      <c r="L443" s="5" t="s">
        <v>4160</v>
      </c>
      <c r="M443" s="5" t="s">
        <v>11625</v>
      </c>
    </row>
    <row r="444" spans="1:13" x14ac:dyDescent="0.25">
      <c r="A444" s="5" t="s">
        <v>21</v>
      </c>
      <c r="B444" s="5" t="s">
        <v>443</v>
      </c>
      <c r="C444" s="5" t="s">
        <v>1673</v>
      </c>
      <c r="D444" s="5" t="s">
        <v>5405</v>
      </c>
      <c r="E444" s="5" t="s">
        <v>6649</v>
      </c>
      <c r="F444" s="5" t="s">
        <v>7893</v>
      </c>
      <c r="G444" s="5" t="s">
        <v>9137</v>
      </c>
      <c r="H444" s="5" t="s">
        <v>10381</v>
      </c>
      <c r="I444" s="5" t="s">
        <v>2917</v>
      </c>
      <c r="J444" s="5" t="s">
        <v>22</v>
      </c>
      <c r="K444" s="5" t="s">
        <v>12871</v>
      </c>
      <c r="L444" s="5" t="s">
        <v>4161</v>
      </c>
      <c r="M444" s="5" t="s">
        <v>11626</v>
      </c>
    </row>
    <row r="445" spans="1:13" x14ac:dyDescent="0.25">
      <c r="A445" s="5" t="s">
        <v>21</v>
      </c>
      <c r="B445" s="5" t="s">
        <v>444</v>
      </c>
      <c r="C445" s="5" t="s">
        <v>1674</v>
      </c>
      <c r="D445" s="5" t="s">
        <v>5406</v>
      </c>
      <c r="E445" s="5" t="s">
        <v>6650</v>
      </c>
      <c r="F445" s="5" t="s">
        <v>7894</v>
      </c>
      <c r="G445" s="5" t="s">
        <v>9138</v>
      </c>
      <c r="H445" s="5" t="s">
        <v>10382</v>
      </c>
      <c r="I445" s="5" t="s">
        <v>2918</v>
      </c>
      <c r="J445" s="5" t="s">
        <v>22</v>
      </c>
      <c r="K445" s="5" t="s">
        <v>12872</v>
      </c>
      <c r="L445" s="5" t="s">
        <v>4162</v>
      </c>
      <c r="M445" s="5" t="s">
        <v>11627</v>
      </c>
    </row>
    <row r="446" spans="1:13" x14ac:dyDescent="0.25">
      <c r="A446" s="5" t="s">
        <v>21</v>
      </c>
      <c r="B446" s="5" t="s">
        <v>445</v>
      </c>
      <c r="C446" s="5" t="s">
        <v>1675</v>
      </c>
      <c r="D446" s="5" t="s">
        <v>5407</v>
      </c>
      <c r="E446" s="5" t="s">
        <v>6651</v>
      </c>
      <c r="F446" s="5" t="s">
        <v>7895</v>
      </c>
      <c r="G446" s="5" t="s">
        <v>9139</v>
      </c>
      <c r="H446" s="5" t="s">
        <v>10383</v>
      </c>
      <c r="I446" s="5" t="s">
        <v>2919</v>
      </c>
      <c r="J446" s="5" t="s">
        <v>22</v>
      </c>
      <c r="K446" s="5" t="s">
        <v>12873</v>
      </c>
      <c r="L446" s="5" t="s">
        <v>4163</v>
      </c>
      <c r="M446" s="5" t="s">
        <v>11628</v>
      </c>
    </row>
    <row r="447" spans="1:13" x14ac:dyDescent="0.25">
      <c r="A447" s="5" t="s">
        <v>21</v>
      </c>
      <c r="B447" s="5" t="s">
        <v>446</v>
      </c>
      <c r="C447" s="5" t="s">
        <v>1676</v>
      </c>
      <c r="D447" s="5" t="s">
        <v>5408</v>
      </c>
      <c r="E447" s="5" t="s">
        <v>6652</v>
      </c>
      <c r="F447" s="5" t="s">
        <v>7896</v>
      </c>
      <c r="G447" s="5" t="s">
        <v>9140</v>
      </c>
      <c r="H447" s="5" t="s">
        <v>10384</v>
      </c>
      <c r="I447" s="5" t="s">
        <v>2920</v>
      </c>
      <c r="J447" s="5" t="s">
        <v>22</v>
      </c>
      <c r="K447" s="5" t="s">
        <v>12874</v>
      </c>
      <c r="L447" s="5" t="s">
        <v>4164</v>
      </c>
      <c r="M447" s="5" t="s">
        <v>11629</v>
      </c>
    </row>
    <row r="448" spans="1:13" x14ac:dyDescent="0.25">
      <c r="A448" s="5" t="s">
        <v>21</v>
      </c>
      <c r="B448" s="5" t="s">
        <v>447</v>
      </c>
      <c r="C448" s="5" t="s">
        <v>1677</v>
      </c>
      <c r="D448" s="5" t="s">
        <v>5409</v>
      </c>
      <c r="E448" s="5" t="s">
        <v>6653</v>
      </c>
      <c r="F448" s="5" t="s">
        <v>7897</v>
      </c>
      <c r="G448" s="5" t="s">
        <v>9141</v>
      </c>
      <c r="H448" s="5" t="s">
        <v>10385</v>
      </c>
      <c r="I448" s="5" t="s">
        <v>2921</v>
      </c>
      <c r="J448" s="5" t="s">
        <v>22</v>
      </c>
      <c r="K448" s="5" t="s">
        <v>12875</v>
      </c>
      <c r="L448" s="5" t="s">
        <v>4165</v>
      </c>
      <c r="M448" s="5" t="s">
        <v>11630</v>
      </c>
    </row>
    <row r="449" spans="1:13" x14ac:dyDescent="0.25">
      <c r="A449" s="5" t="s">
        <v>21</v>
      </c>
      <c r="B449" s="5" t="s">
        <v>448</v>
      </c>
      <c r="C449" s="5" t="s">
        <v>1678</v>
      </c>
      <c r="D449" s="5" t="s">
        <v>5410</v>
      </c>
      <c r="E449" s="5" t="s">
        <v>6654</v>
      </c>
      <c r="F449" s="5" t="s">
        <v>7898</v>
      </c>
      <c r="G449" s="5" t="s">
        <v>9142</v>
      </c>
      <c r="H449" s="5" t="s">
        <v>10386</v>
      </c>
      <c r="I449" s="5" t="s">
        <v>2922</v>
      </c>
      <c r="J449" s="5" t="s">
        <v>22</v>
      </c>
      <c r="K449" s="5" t="s">
        <v>12876</v>
      </c>
      <c r="L449" s="5" t="s">
        <v>4166</v>
      </c>
      <c r="M449" s="5" t="s">
        <v>11631</v>
      </c>
    </row>
    <row r="450" spans="1:13" x14ac:dyDescent="0.25">
      <c r="A450" s="5" t="s">
        <v>21</v>
      </c>
      <c r="B450" s="5" t="s">
        <v>449</v>
      </c>
      <c r="C450" s="5" t="s">
        <v>1679</v>
      </c>
      <c r="D450" s="5" t="s">
        <v>5411</v>
      </c>
      <c r="E450" s="5" t="s">
        <v>6655</v>
      </c>
      <c r="F450" s="5" t="s">
        <v>7899</v>
      </c>
      <c r="G450" s="5" t="s">
        <v>9143</v>
      </c>
      <c r="H450" s="5" t="s">
        <v>10387</v>
      </c>
      <c r="I450" s="5" t="s">
        <v>2923</v>
      </c>
      <c r="J450" s="5" t="s">
        <v>22</v>
      </c>
      <c r="K450" s="5" t="s">
        <v>12877</v>
      </c>
      <c r="L450" s="5" t="s">
        <v>4167</v>
      </c>
      <c r="M450" s="5" t="s">
        <v>11632</v>
      </c>
    </row>
    <row r="451" spans="1:13" x14ac:dyDescent="0.25">
      <c r="A451" s="5" t="s">
        <v>21</v>
      </c>
      <c r="B451" s="5" t="s">
        <v>450</v>
      </c>
      <c r="C451" s="5" t="s">
        <v>1680</v>
      </c>
      <c r="D451" s="5" t="s">
        <v>5412</v>
      </c>
      <c r="E451" s="5" t="s">
        <v>6656</v>
      </c>
      <c r="F451" s="5" t="s">
        <v>7900</v>
      </c>
      <c r="G451" s="5" t="s">
        <v>9144</v>
      </c>
      <c r="H451" s="5" t="s">
        <v>10388</v>
      </c>
      <c r="I451" s="5" t="s">
        <v>2924</v>
      </c>
      <c r="J451" s="5" t="s">
        <v>22</v>
      </c>
      <c r="K451" s="5" t="s">
        <v>12878</v>
      </c>
      <c r="L451" s="5" t="s">
        <v>4168</v>
      </c>
      <c r="M451" s="5" t="s">
        <v>11633</v>
      </c>
    </row>
    <row r="452" spans="1:13" x14ac:dyDescent="0.25">
      <c r="A452" s="5" t="s">
        <v>21</v>
      </c>
      <c r="B452" s="5" t="s">
        <v>451</v>
      </c>
      <c r="C452" s="5" t="s">
        <v>1681</v>
      </c>
      <c r="D452" s="5" t="s">
        <v>5413</v>
      </c>
      <c r="E452" s="5" t="s">
        <v>6657</v>
      </c>
      <c r="F452" s="5" t="s">
        <v>7901</v>
      </c>
      <c r="G452" s="5" t="s">
        <v>9145</v>
      </c>
      <c r="H452" s="5" t="s">
        <v>10389</v>
      </c>
      <c r="I452" s="5" t="s">
        <v>2925</v>
      </c>
      <c r="J452" s="5" t="s">
        <v>22</v>
      </c>
      <c r="K452" s="5" t="s">
        <v>12879</v>
      </c>
      <c r="L452" s="5" t="s">
        <v>4169</v>
      </c>
      <c r="M452" s="5" t="s">
        <v>11634</v>
      </c>
    </row>
    <row r="453" spans="1:13" x14ac:dyDescent="0.25">
      <c r="A453" s="5" t="s">
        <v>21</v>
      </c>
      <c r="B453" s="5" t="s">
        <v>452</v>
      </c>
      <c r="C453" s="5" t="s">
        <v>1682</v>
      </c>
      <c r="D453" s="5" t="s">
        <v>5414</v>
      </c>
      <c r="E453" s="5" t="s">
        <v>6658</v>
      </c>
      <c r="F453" s="5" t="s">
        <v>7902</v>
      </c>
      <c r="G453" s="5" t="s">
        <v>9146</v>
      </c>
      <c r="H453" s="5" t="s">
        <v>10390</v>
      </c>
      <c r="I453" s="5" t="s">
        <v>2926</v>
      </c>
      <c r="J453" s="5" t="s">
        <v>22</v>
      </c>
      <c r="K453" s="5" t="s">
        <v>12880</v>
      </c>
      <c r="L453" s="5" t="s">
        <v>4170</v>
      </c>
      <c r="M453" s="5" t="s">
        <v>11635</v>
      </c>
    </row>
    <row r="454" spans="1:13" x14ac:dyDescent="0.25">
      <c r="A454" s="5" t="s">
        <v>21</v>
      </c>
      <c r="B454" s="5" t="s">
        <v>453</v>
      </c>
      <c r="C454" s="5" t="s">
        <v>1683</v>
      </c>
      <c r="D454" s="5" t="s">
        <v>5415</v>
      </c>
      <c r="E454" s="5" t="s">
        <v>6659</v>
      </c>
      <c r="F454" s="5" t="s">
        <v>7903</v>
      </c>
      <c r="G454" s="5" t="s">
        <v>9147</v>
      </c>
      <c r="H454" s="5" t="s">
        <v>10391</v>
      </c>
      <c r="I454" s="5" t="s">
        <v>2927</v>
      </c>
      <c r="J454" s="5" t="s">
        <v>22</v>
      </c>
      <c r="K454" s="5" t="s">
        <v>12881</v>
      </c>
      <c r="L454" s="5" t="s">
        <v>4171</v>
      </c>
      <c r="M454" s="5" t="s">
        <v>11636</v>
      </c>
    </row>
    <row r="455" spans="1:13" x14ac:dyDescent="0.25">
      <c r="A455" s="5" t="s">
        <v>21</v>
      </c>
      <c r="B455" s="5" t="s">
        <v>454</v>
      </c>
      <c r="C455" s="5" t="s">
        <v>1684</v>
      </c>
      <c r="D455" s="5" t="s">
        <v>5416</v>
      </c>
      <c r="E455" s="5" t="s">
        <v>6660</v>
      </c>
      <c r="F455" s="5" t="s">
        <v>7904</v>
      </c>
      <c r="G455" s="5" t="s">
        <v>9148</v>
      </c>
      <c r="H455" s="5" t="s">
        <v>10392</v>
      </c>
      <c r="I455" s="5" t="s">
        <v>2928</v>
      </c>
      <c r="J455" s="5" t="s">
        <v>22</v>
      </c>
      <c r="K455" s="5" t="s">
        <v>12882</v>
      </c>
      <c r="L455" s="5" t="s">
        <v>4172</v>
      </c>
      <c r="M455" s="5" t="s">
        <v>11637</v>
      </c>
    </row>
    <row r="456" spans="1:13" x14ac:dyDescent="0.25">
      <c r="A456" s="5" t="s">
        <v>21</v>
      </c>
      <c r="B456" s="5" t="s">
        <v>455</v>
      </c>
      <c r="C456" s="5" t="s">
        <v>1685</v>
      </c>
      <c r="D456" s="5" t="s">
        <v>5417</v>
      </c>
      <c r="E456" s="5" t="s">
        <v>6661</v>
      </c>
      <c r="F456" s="5" t="s">
        <v>7905</v>
      </c>
      <c r="G456" s="5" t="s">
        <v>9149</v>
      </c>
      <c r="H456" s="5" t="s">
        <v>10393</v>
      </c>
      <c r="I456" s="5" t="s">
        <v>2929</v>
      </c>
      <c r="J456" s="5" t="s">
        <v>22</v>
      </c>
      <c r="K456" s="5" t="s">
        <v>12883</v>
      </c>
      <c r="L456" s="5" t="s">
        <v>4173</v>
      </c>
      <c r="M456" s="5" t="s">
        <v>11638</v>
      </c>
    </row>
    <row r="457" spans="1:13" x14ac:dyDescent="0.25">
      <c r="A457" s="5" t="s">
        <v>21</v>
      </c>
      <c r="B457" s="5" t="s">
        <v>456</v>
      </c>
      <c r="C457" s="5" t="s">
        <v>1686</v>
      </c>
      <c r="D457" s="5" t="s">
        <v>5418</v>
      </c>
      <c r="E457" s="5" t="s">
        <v>6662</v>
      </c>
      <c r="F457" s="5" t="s">
        <v>7906</v>
      </c>
      <c r="G457" s="5" t="s">
        <v>9150</v>
      </c>
      <c r="H457" s="5" t="s">
        <v>10394</v>
      </c>
      <c r="I457" s="5" t="s">
        <v>2930</v>
      </c>
      <c r="J457" s="5" t="s">
        <v>22</v>
      </c>
      <c r="K457" s="5" t="s">
        <v>12884</v>
      </c>
      <c r="L457" s="5" t="s">
        <v>4174</v>
      </c>
      <c r="M457" s="5" t="s">
        <v>11639</v>
      </c>
    </row>
    <row r="458" spans="1:13" x14ac:dyDescent="0.25">
      <c r="A458" s="5" t="s">
        <v>21</v>
      </c>
      <c r="B458" s="5" t="s">
        <v>457</v>
      </c>
      <c r="C458" s="5" t="s">
        <v>1687</v>
      </c>
      <c r="D458" s="5" t="s">
        <v>5419</v>
      </c>
      <c r="E458" s="5" t="s">
        <v>6663</v>
      </c>
      <c r="F458" s="5" t="s">
        <v>7907</v>
      </c>
      <c r="G458" s="5" t="s">
        <v>9151</v>
      </c>
      <c r="H458" s="5" t="s">
        <v>10395</v>
      </c>
      <c r="I458" s="5" t="s">
        <v>2931</v>
      </c>
      <c r="J458" s="5" t="s">
        <v>22</v>
      </c>
      <c r="K458" s="5" t="s">
        <v>12885</v>
      </c>
      <c r="L458" s="5" t="s">
        <v>4175</v>
      </c>
      <c r="M458" s="5" t="s">
        <v>11640</v>
      </c>
    </row>
    <row r="459" spans="1:13" x14ac:dyDescent="0.25">
      <c r="A459" s="5" t="s">
        <v>21</v>
      </c>
      <c r="B459" s="5" t="s">
        <v>458</v>
      </c>
      <c r="C459" s="5" t="s">
        <v>1688</v>
      </c>
      <c r="D459" s="5" t="s">
        <v>5420</v>
      </c>
      <c r="E459" s="5" t="s">
        <v>6664</v>
      </c>
      <c r="F459" s="5" t="s">
        <v>7908</v>
      </c>
      <c r="G459" s="5" t="s">
        <v>9152</v>
      </c>
      <c r="H459" s="5" t="s">
        <v>10396</v>
      </c>
      <c r="I459" s="5" t="s">
        <v>2932</v>
      </c>
      <c r="J459" s="5" t="s">
        <v>22</v>
      </c>
      <c r="K459" s="5" t="s">
        <v>12886</v>
      </c>
      <c r="L459" s="5" t="s">
        <v>4176</v>
      </c>
      <c r="M459" s="5" t="s">
        <v>11641</v>
      </c>
    </row>
    <row r="460" spans="1:13" x14ac:dyDescent="0.25">
      <c r="A460" s="5" t="s">
        <v>21</v>
      </c>
      <c r="B460" s="5" t="s">
        <v>459</v>
      </c>
      <c r="C460" s="5" t="s">
        <v>1689</v>
      </c>
      <c r="D460" s="5" t="s">
        <v>5421</v>
      </c>
      <c r="E460" s="5" t="s">
        <v>6665</v>
      </c>
      <c r="F460" s="5" t="s">
        <v>7909</v>
      </c>
      <c r="G460" s="5" t="s">
        <v>9153</v>
      </c>
      <c r="H460" s="5" t="s">
        <v>10397</v>
      </c>
      <c r="I460" s="5" t="s">
        <v>2933</v>
      </c>
      <c r="J460" s="5" t="s">
        <v>22</v>
      </c>
      <c r="K460" s="5" t="s">
        <v>12887</v>
      </c>
      <c r="L460" s="5" t="s">
        <v>4177</v>
      </c>
      <c r="M460" s="5" t="s">
        <v>11642</v>
      </c>
    </row>
    <row r="461" spans="1:13" x14ac:dyDescent="0.25">
      <c r="A461" s="5" t="s">
        <v>21</v>
      </c>
      <c r="B461" s="5" t="s">
        <v>460</v>
      </c>
      <c r="C461" s="5" t="s">
        <v>1690</v>
      </c>
      <c r="D461" s="5" t="s">
        <v>5422</v>
      </c>
      <c r="E461" s="5" t="s">
        <v>6666</v>
      </c>
      <c r="F461" s="5" t="s">
        <v>7910</v>
      </c>
      <c r="G461" s="5" t="s">
        <v>9154</v>
      </c>
      <c r="H461" s="5" t="s">
        <v>10398</v>
      </c>
      <c r="I461" s="5" t="s">
        <v>2934</v>
      </c>
      <c r="J461" s="5" t="s">
        <v>22</v>
      </c>
      <c r="K461" s="5" t="s">
        <v>12888</v>
      </c>
      <c r="L461" s="5" t="s">
        <v>4178</v>
      </c>
      <c r="M461" s="5" t="s">
        <v>11643</v>
      </c>
    </row>
    <row r="462" spans="1:13" x14ac:dyDescent="0.25">
      <c r="A462" s="5" t="s">
        <v>21</v>
      </c>
      <c r="B462" s="5" t="s">
        <v>461</v>
      </c>
      <c r="C462" s="5" t="s">
        <v>1691</v>
      </c>
      <c r="D462" s="5" t="s">
        <v>5423</v>
      </c>
      <c r="E462" s="5" t="s">
        <v>6667</v>
      </c>
      <c r="F462" s="5" t="s">
        <v>7911</v>
      </c>
      <c r="G462" s="5" t="s">
        <v>9155</v>
      </c>
      <c r="H462" s="5" t="s">
        <v>10399</v>
      </c>
      <c r="I462" s="5" t="s">
        <v>2935</v>
      </c>
      <c r="J462" s="5" t="s">
        <v>22</v>
      </c>
      <c r="K462" s="5" t="s">
        <v>12889</v>
      </c>
      <c r="L462" s="5" t="s">
        <v>4179</v>
      </c>
      <c r="M462" s="5" t="s">
        <v>11644</v>
      </c>
    </row>
    <row r="463" spans="1:13" x14ac:dyDescent="0.25">
      <c r="A463" s="5" t="s">
        <v>21</v>
      </c>
      <c r="B463" s="5" t="s">
        <v>462</v>
      </c>
      <c r="C463" s="5" t="s">
        <v>1692</v>
      </c>
      <c r="D463" s="5" t="s">
        <v>5424</v>
      </c>
      <c r="E463" s="5" t="s">
        <v>6668</v>
      </c>
      <c r="F463" s="5" t="s">
        <v>7912</v>
      </c>
      <c r="G463" s="5" t="s">
        <v>9156</v>
      </c>
      <c r="H463" s="5" t="s">
        <v>10400</v>
      </c>
      <c r="I463" s="5" t="s">
        <v>2936</v>
      </c>
      <c r="J463" s="5" t="s">
        <v>22</v>
      </c>
      <c r="K463" s="5" t="s">
        <v>12890</v>
      </c>
      <c r="L463" s="5" t="s">
        <v>4180</v>
      </c>
      <c r="M463" s="5" t="s">
        <v>11645</v>
      </c>
    </row>
    <row r="464" spans="1:13" x14ac:dyDescent="0.25">
      <c r="A464" s="5" t="s">
        <v>21</v>
      </c>
      <c r="B464" s="5" t="s">
        <v>463</v>
      </c>
      <c r="C464" s="5" t="s">
        <v>1693</v>
      </c>
      <c r="D464" s="5" t="s">
        <v>5425</v>
      </c>
      <c r="E464" s="5" t="s">
        <v>6669</v>
      </c>
      <c r="F464" s="5" t="s">
        <v>7913</v>
      </c>
      <c r="G464" s="5" t="s">
        <v>9157</v>
      </c>
      <c r="H464" s="5" t="s">
        <v>10401</v>
      </c>
      <c r="I464" s="5" t="s">
        <v>2937</v>
      </c>
      <c r="J464" s="5" t="s">
        <v>22</v>
      </c>
      <c r="K464" s="5" t="s">
        <v>12891</v>
      </c>
      <c r="L464" s="5" t="s">
        <v>4181</v>
      </c>
      <c r="M464" s="5" t="s">
        <v>11646</v>
      </c>
    </row>
    <row r="465" spans="1:13" x14ac:dyDescent="0.25">
      <c r="A465" s="5" t="s">
        <v>21</v>
      </c>
      <c r="B465" s="5" t="s">
        <v>464</v>
      </c>
      <c r="C465" s="5" t="s">
        <v>1694</v>
      </c>
      <c r="D465" s="5" t="s">
        <v>5426</v>
      </c>
      <c r="E465" s="5" t="s">
        <v>6670</v>
      </c>
      <c r="F465" s="5" t="s">
        <v>7914</v>
      </c>
      <c r="G465" s="5" t="s">
        <v>9158</v>
      </c>
      <c r="H465" s="5" t="s">
        <v>10402</v>
      </c>
      <c r="I465" s="5" t="s">
        <v>2938</v>
      </c>
      <c r="J465" s="5" t="s">
        <v>22</v>
      </c>
      <c r="K465" s="5" t="s">
        <v>12892</v>
      </c>
      <c r="L465" s="5" t="s">
        <v>4182</v>
      </c>
      <c r="M465" s="5" t="s">
        <v>11647</v>
      </c>
    </row>
    <row r="466" spans="1:13" x14ac:dyDescent="0.25">
      <c r="A466" s="5" t="s">
        <v>21</v>
      </c>
      <c r="B466" s="5" t="s">
        <v>465</v>
      </c>
      <c r="C466" s="5" t="s">
        <v>1695</v>
      </c>
      <c r="D466" s="5" t="s">
        <v>5427</v>
      </c>
      <c r="E466" s="5" t="s">
        <v>6671</v>
      </c>
      <c r="F466" s="5" t="s">
        <v>7915</v>
      </c>
      <c r="G466" s="5" t="s">
        <v>9159</v>
      </c>
      <c r="H466" s="5" t="s">
        <v>10403</v>
      </c>
      <c r="I466" s="5" t="s">
        <v>2939</v>
      </c>
      <c r="J466" s="5" t="s">
        <v>22</v>
      </c>
      <c r="K466" s="5" t="s">
        <v>12893</v>
      </c>
      <c r="L466" s="5" t="s">
        <v>4183</v>
      </c>
      <c r="M466" s="5" t="s">
        <v>11648</v>
      </c>
    </row>
    <row r="467" spans="1:13" x14ac:dyDescent="0.25">
      <c r="A467" s="5" t="s">
        <v>21</v>
      </c>
      <c r="B467" s="5" t="s">
        <v>466</v>
      </c>
      <c r="C467" s="5" t="s">
        <v>1696</v>
      </c>
      <c r="D467" s="5" t="s">
        <v>5428</v>
      </c>
      <c r="E467" s="5" t="s">
        <v>6672</v>
      </c>
      <c r="F467" s="5" t="s">
        <v>7916</v>
      </c>
      <c r="G467" s="5" t="s">
        <v>9160</v>
      </c>
      <c r="H467" s="5" t="s">
        <v>10404</v>
      </c>
      <c r="I467" s="5" t="s">
        <v>2940</v>
      </c>
      <c r="J467" s="5" t="s">
        <v>22</v>
      </c>
      <c r="K467" s="5" t="s">
        <v>12894</v>
      </c>
      <c r="L467" s="5" t="s">
        <v>4184</v>
      </c>
      <c r="M467" s="5" t="s">
        <v>11649</v>
      </c>
    </row>
    <row r="468" spans="1:13" x14ac:dyDescent="0.25">
      <c r="A468" s="5" t="s">
        <v>21</v>
      </c>
      <c r="B468" s="5" t="s">
        <v>467</v>
      </c>
      <c r="C468" s="5" t="s">
        <v>1697</v>
      </c>
      <c r="D468" s="5" t="s">
        <v>5429</v>
      </c>
      <c r="E468" s="5" t="s">
        <v>6673</v>
      </c>
      <c r="F468" s="5" t="s">
        <v>7917</v>
      </c>
      <c r="G468" s="5" t="s">
        <v>9161</v>
      </c>
      <c r="H468" s="5" t="s">
        <v>10405</v>
      </c>
      <c r="I468" s="5" t="s">
        <v>2941</v>
      </c>
      <c r="J468" s="5" t="s">
        <v>22</v>
      </c>
      <c r="K468" s="5" t="s">
        <v>12895</v>
      </c>
      <c r="L468" s="5" t="s">
        <v>4185</v>
      </c>
      <c r="M468" s="5" t="s">
        <v>11650</v>
      </c>
    </row>
    <row r="469" spans="1:13" x14ac:dyDescent="0.25">
      <c r="A469" s="5" t="s">
        <v>21</v>
      </c>
      <c r="B469" s="5" t="s">
        <v>468</v>
      </c>
      <c r="C469" s="5" t="s">
        <v>1698</v>
      </c>
      <c r="D469" s="5" t="s">
        <v>5430</v>
      </c>
      <c r="E469" s="5" t="s">
        <v>6674</v>
      </c>
      <c r="F469" s="5" t="s">
        <v>7918</v>
      </c>
      <c r="G469" s="5" t="s">
        <v>9162</v>
      </c>
      <c r="H469" s="5" t="s">
        <v>10406</v>
      </c>
      <c r="I469" s="5" t="s">
        <v>2942</v>
      </c>
      <c r="J469" s="5" t="s">
        <v>22</v>
      </c>
      <c r="K469" s="5" t="s">
        <v>12896</v>
      </c>
      <c r="L469" s="5" t="s">
        <v>4186</v>
      </c>
      <c r="M469" s="5" t="s">
        <v>11651</v>
      </c>
    </row>
    <row r="470" spans="1:13" x14ac:dyDescent="0.25">
      <c r="A470" s="5" t="s">
        <v>21</v>
      </c>
      <c r="B470" s="5" t="s">
        <v>469</v>
      </c>
      <c r="C470" s="5" t="s">
        <v>1699</v>
      </c>
      <c r="D470" s="5" t="s">
        <v>5431</v>
      </c>
      <c r="E470" s="5" t="s">
        <v>6675</v>
      </c>
      <c r="F470" s="5" t="s">
        <v>7919</v>
      </c>
      <c r="G470" s="5" t="s">
        <v>9163</v>
      </c>
      <c r="H470" s="5" t="s">
        <v>10407</v>
      </c>
      <c r="I470" s="5" t="s">
        <v>2943</v>
      </c>
      <c r="J470" s="5" t="s">
        <v>22</v>
      </c>
      <c r="K470" s="5" t="s">
        <v>12897</v>
      </c>
      <c r="L470" s="5" t="s">
        <v>4187</v>
      </c>
      <c r="M470" s="5" t="s">
        <v>11652</v>
      </c>
    </row>
    <row r="471" spans="1:13" x14ac:dyDescent="0.25">
      <c r="A471" s="5" t="s">
        <v>21</v>
      </c>
      <c r="B471" s="5" t="s">
        <v>470</v>
      </c>
      <c r="C471" s="5" t="s">
        <v>1700</v>
      </c>
      <c r="D471" s="5" t="s">
        <v>5432</v>
      </c>
      <c r="E471" s="5" t="s">
        <v>6676</v>
      </c>
      <c r="F471" s="5" t="s">
        <v>7920</v>
      </c>
      <c r="G471" s="5" t="s">
        <v>9164</v>
      </c>
      <c r="H471" s="5" t="s">
        <v>10408</v>
      </c>
      <c r="I471" s="5" t="s">
        <v>2944</v>
      </c>
      <c r="J471" s="5" t="s">
        <v>22</v>
      </c>
      <c r="K471" s="5" t="s">
        <v>12898</v>
      </c>
      <c r="L471" s="5" t="s">
        <v>4188</v>
      </c>
      <c r="M471" s="5" t="s">
        <v>11653</v>
      </c>
    </row>
    <row r="472" spans="1:13" x14ac:dyDescent="0.25">
      <c r="A472" s="5" t="s">
        <v>21</v>
      </c>
      <c r="B472" s="5" t="s">
        <v>471</v>
      </c>
      <c r="C472" s="5" t="s">
        <v>1701</v>
      </c>
      <c r="D472" s="5" t="s">
        <v>5433</v>
      </c>
      <c r="E472" s="5" t="s">
        <v>6677</v>
      </c>
      <c r="F472" s="5" t="s">
        <v>7921</v>
      </c>
      <c r="G472" s="5" t="s">
        <v>9165</v>
      </c>
      <c r="H472" s="5" t="s">
        <v>10409</v>
      </c>
      <c r="I472" s="5" t="s">
        <v>2945</v>
      </c>
      <c r="J472" s="5" t="s">
        <v>22</v>
      </c>
      <c r="K472" s="5" t="s">
        <v>12899</v>
      </c>
      <c r="L472" s="5" t="s">
        <v>4189</v>
      </c>
      <c r="M472" s="5" t="s">
        <v>11654</v>
      </c>
    </row>
    <row r="473" spans="1:13" x14ac:dyDescent="0.25">
      <c r="A473" s="5" t="s">
        <v>21</v>
      </c>
      <c r="B473" s="5" t="s">
        <v>472</v>
      </c>
      <c r="C473" s="5" t="s">
        <v>1702</v>
      </c>
      <c r="D473" s="5" t="s">
        <v>5434</v>
      </c>
      <c r="E473" s="5" t="s">
        <v>6678</v>
      </c>
      <c r="F473" s="5" t="s">
        <v>7922</v>
      </c>
      <c r="G473" s="5" t="s">
        <v>9166</v>
      </c>
      <c r="H473" s="5" t="s">
        <v>10410</v>
      </c>
      <c r="I473" s="5" t="s">
        <v>2946</v>
      </c>
      <c r="J473" s="5" t="s">
        <v>22</v>
      </c>
      <c r="K473" s="5" t="s">
        <v>12900</v>
      </c>
      <c r="L473" s="5" t="s">
        <v>4190</v>
      </c>
      <c r="M473" s="5" t="s">
        <v>11655</v>
      </c>
    </row>
    <row r="474" spans="1:13" x14ac:dyDescent="0.25">
      <c r="A474" s="5" t="s">
        <v>21</v>
      </c>
      <c r="B474" s="5" t="s">
        <v>473</v>
      </c>
      <c r="C474" s="5" t="s">
        <v>1703</v>
      </c>
      <c r="D474" s="5" t="s">
        <v>5435</v>
      </c>
      <c r="E474" s="5" t="s">
        <v>6679</v>
      </c>
      <c r="F474" s="5" t="s">
        <v>7923</v>
      </c>
      <c r="G474" s="5" t="s">
        <v>9167</v>
      </c>
      <c r="H474" s="5" t="s">
        <v>10411</v>
      </c>
      <c r="I474" s="5" t="s">
        <v>2947</v>
      </c>
      <c r="J474" s="5" t="s">
        <v>22</v>
      </c>
      <c r="K474" s="5" t="s">
        <v>12901</v>
      </c>
      <c r="L474" s="5" t="s">
        <v>4191</v>
      </c>
      <c r="M474" s="5" t="s">
        <v>11656</v>
      </c>
    </row>
    <row r="475" spans="1:13" x14ac:dyDescent="0.25">
      <c r="A475" s="5" t="s">
        <v>21</v>
      </c>
      <c r="B475" s="5" t="s">
        <v>474</v>
      </c>
      <c r="C475" s="5" t="s">
        <v>1704</v>
      </c>
      <c r="D475" s="5" t="s">
        <v>5436</v>
      </c>
      <c r="E475" s="5" t="s">
        <v>6680</v>
      </c>
      <c r="F475" s="5" t="s">
        <v>7924</v>
      </c>
      <c r="G475" s="5" t="s">
        <v>9168</v>
      </c>
      <c r="H475" s="5" t="s">
        <v>10412</v>
      </c>
      <c r="I475" s="5" t="s">
        <v>2948</v>
      </c>
      <c r="J475" s="5" t="s">
        <v>22</v>
      </c>
      <c r="K475" s="5" t="s">
        <v>12902</v>
      </c>
      <c r="L475" s="5" t="s">
        <v>4192</v>
      </c>
      <c r="M475" s="5" t="s">
        <v>11657</v>
      </c>
    </row>
    <row r="476" spans="1:13" x14ac:dyDescent="0.25">
      <c r="A476" s="5" t="s">
        <v>21</v>
      </c>
      <c r="B476" s="5" t="s">
        <v>475</v>
      </c>
      <c r="C476" s="5" t="s">
        <v>1705</v>
      </c>
      <c r="D476" s="5" t="s">
        <v>5437</v>
      </c>
      <c r="E476" s="5" t="s">
        <v>6681</v>
      </c>
      <c r="F476" s="5" t="s">
        <v>7925</v>
      </c>
      <c r="G476" s="5" t="s">
        <v>9169</v>
      </c>
      <c r="H476" s="5" t="s">
        <v>10413</v>
      </c>
      <c r="I476" s="5" t="s">
        <v>2949</v>
      </c>
      <c r="J476" s="5" t="s">
        <v>22</v>
      </c>
      <c r="K476" s="5" t="s">
        <v>12903</v>
      </c>
      <c r="L476" s="5" t="s">
        <v>4193</v>
      </c>
      <c r="M476" s="5" t="s">
        <v>11658</v>
      </c>
    </row>
    <row r="477" spans="1:13" x14ac:dyDescent="0.25">
      <c r="A477" s="5" t="s">
        <v>21</v>
      </c>
      <c r="B477" s="5" t="s">
        <v>476</v>
      </c>
      <c r="C477" s="5" t="s">
        <v>1706</v>
      </c>
      <c r="D477" s="5" t="s">
        <v>5438</v>
      </c>
      <c r="E477" s="5" t="s">
        <v>6682</v>
      </c>
      <c r="F477" s="5" t="s">
        <v>7926</v>
      </c>
      <c r="G477" s="5" t="s">
        <v>9170</v>
      </c>
      <c r="H477" s="5" t="s">
        <v>10414</v>
      </c>
      <c r="I477" s="5" t="s">
        <v>2950</v>
      </c>
      <c r="J477" s="5" t="s">
        <v>22</v>
      </c>
      <c r="K477" s="5" t="s">
        <v>12904</v>
      </c>
      <c r="L477" s="5" t="s">
        <v>4194</v>
      </c>
      <c r="M477" s="5" t="s">
        <v>11659</v>
      </c>
    </row>
    <row r="478" spans="1:13" x14ac:dyDescent="0.25">
      <c r="A478" s="5" t="s">
        <v>21</v>
      </c>
      <c r="B478" s="5" t="s">
        <v>477</v>
      </c>
      <c r="C478" s="5" t="s">
        <v>1707</v>
      </c>
      <c r="D478" s="5" t="s">
        <v>5439</v>
      </c>
      <c r="E478" s="5" t="s">
        <v>6683</v>
      </c>
      <c r="F478" s="5" t="s">
        <v>7927</v>
      </c>
      <c r="G478" s="5" t="s">
        <v>9171</v>
      </c>
      <c r="H478" s="5" t="s">
        <v>10415</v>
      </c>
      <c r="I478" s="5" t="s">
        <v>2951</v>
      </c>
      <c r="J478" s="5" t="s">
        <v>22</v>
      </c>
      <c r="K478" s="5" t="s">
        <v>12905</v>
      </c>
      <c r="L478" s="5" t="s">
        <v>4195</v>
      </c>
      <c r="M478" s="5" t="s">
        <v>11660</v>
      </c>
    </row>
    <row r="479" spans="1:13" x14ac:dyDescent="0.25">
      <c r="A479" s="5" t="s">
        <v>21</v>
      </c>
      <c r="B479" s="5" t="s">
        <v>478</v>
      </c>
      <c r="C479" s="5" t="s">
        <v>1708</v>
      </c>
      <c r="D479" s="5" t="s">
        <v>5440</v>
      </c>
      <c r="E479" s="5" t="s">
        <v>6684</v>
      </c>
      <c r="F479" s="5" t="s">
        <v>7928</v>
      </c>
      <c r="G479" s="5" t="s">
        <v>9172</v>
      </c>
      <c r="H479" s="5" t="s">
        <v>10416</v>
      </c>
      <c r="I479" s="5" t="s">
        <v>2952</v>
      </c>
      <c r="J479" s="5" t="s">
        <v>22</v>
      </c>
      <c r="K479" s="5" t="s">
        <v>12906</v>
      </c>
      <c r="L479" s="5" t="s">
        <v>4196</v>
      </c>
      <c r="M479" s="5" t="s">
        <v>11661</v>
      </c>
    </row>
    <row r="480" spans="1:13" x14ac:dyDescent="0.25">
      <c r="A480" s="5" t="s">
        <v>21</v>
      </c>
      <c r="B480" s="5" t="s">
        <v>479</v>
      </c>
      <c r="C480" s="5" t="s">
        <v>1709</v>
      </c>
      <c r="D480" s="5" t="s">
        <v>5441</v>
      </c>
      <c r="E480" s="5" t="s">
        <v>6685</v>
      </c>
      <c r="F480" s="5" t="s">
        <v>7929</v>
      </c>
      <c r="G480" s="5" t="s">
        <v>9173</v>
      </c>
      <c r="H480" s="5" t="s">
        <v>10417</v>
      </c>
      <c r="I480" s="5" t="s">
        <v>2953</v>
      </c>
      <c r="J480" s="5" t="s">
        <v>22</v>
      </c>
      <c r="K480" s="5" t="s">
        <v>12907</v>
      </c>
      <c r="L480" s="5" t="s">
        <v>4197</v>
      </c>
      <c r="M480" s="5" t="s">
        <v>11662</v>
      </c>
    </row>
    <row r="481" spans="1:13" x14ac:dyDescent="0.25">
      <c r="A481" s="5" t="s">
        <v>21</v>
      </c>
      <c r="B481" s="5" t="s">
        <v>480</v>
      </c>
      <c r="C481" s="5" t="s">
        <v>1710</v>
      </c>
      <c r="D481" s="5" t="s">
        <v>5442</v>
      </c>
      <c r="E481" s="5" t="s">
        <v>6686</v>
      </c>
      <c r="F481" s="5" t="s">
        <v>7930</v>
      </c>
      <c r="G481" s="5" t="s">
        <v>9174</v>
      </c>
      <c r="H481" s="5" t="s">
        <v>10418</v>
      </c>
      <c r="I481" s="5" t="s">
        <v>2954</v>
      </c>
      <c r="J481" s="5" t="s">
        <v>22</v>
      </c>
      <c r="K481" s="5" t="s">
        <v>12908</v>
      </c>
      <c r="L481" s="5" t="s">
        <v>4198</v>
      </c>
      <c r="M481" s="5" t="s">
        <v>11663</v>
      </c>
    </row>
    <row r="482" spans="1:13" x14ac:dyDescent="0.25">
      <c r="A482" s="5" t="s">
        <v>21</v>
      </c>
      <c r="B482" s="5" t="s">
        <v>481</v>
      </c>
      <c r="C482" s="5" t="s">
        <v>1711</v>
      </c>
      <c r="D482" s="5" t="s">
        <v>5443</v>
      </c>
      <c r="E482" s="5" t="s">
        <v>6687</v>
      </c>
      <c r="F482" s="5" t="s">
        <v>7931</v>
      </c>
      <c r="G482" s="5" t="s">
        <v>9175</v>
      </c>
      <c r="H482" s="5" t="s">
        <v>10419</v>
      </c>
      <c r="I482" s="5" t="s">
        <v>2955</v>
      </c>
      <c r="J482" s="5" t="s">
        <v>22</v>
      </c>
      <c r="K482" s="5" t="s">
        <v>12909</v>
      </c>
      <c r="L482" s="5" t="s">
        <v>4199</v>
      </c>
      <c r="M482" s="5" t="s">
        <v>11664</v>
      </c>
    </row>
    <row r="483" spans="1:13" x14ac:dyDescent="0.25">
      <c r="A483" s="5" t="s">
        <v>21</v>
      </c>
      <c r="B483" s="5" t="s">
        <v>482</v>
      </c>
      <c r="C483" s="5" t="s">
        <v>1712</v>
      </c>
      <c r="D483" s="5" t="s">
        <v>5444</v>
      </c>
      <c r="E483" s="5" t="s">
        <v>6688</v>
      </c>
      <c r="F483" s="5" t="s">
        <v>7932</v>
      </c>
      <c r="G483" s="5" t="s">
        <v>9176</v>
      </c>
      <c r="H483" s="5" t="s">
        <v>10420</v>
      </c>
      <c r="I483" s="5" t="s">
        <v>2956</v>
      </c>
      <c r="J483" s="5" t="s">
        <v>22</v>
      </c>
      <c r="K483" s="5" t="s">
        <v>12910</v>
      </c>
      <c r="L483" s="5" t="s">
        <v>4200</v>
      </c>
      <c r="M483" s="5" t="s">
        <v>11665</v>
      </c>
    </row>
    <row r="484" spans="1:13" x14ac:dyDescent="0.25">
      <c r="A484" s="5" t="s">
        <v>21</v>
      </c>
      <c r="B484" s="5" t="s">
        <v>483</v>
      </c>
      <c r="C484" s="5" t="s">
        <v>1713</v>
      </c>
      <c r="D484" s="5" t="s">
        <v>5445</v>
      </c>
      <c r="E484" s="5" t="s">
        <v>6689</v>
      </c>
      <c r="F484" s="5" t="s">
        <v>7933</v>
      </c>
      <c r="G484" s="5" t="s">
        <v>9177</v>
      </c>
      <c r="H484" s="5" t="s">
        <v>10421</v>
      </c>
      <c r="I484" s="5" t="s">
        <v>2957</v>
      </c>
      <c r="J484" s="5" t="s">
        <v>22</v>
      </c>
      <c r="K484" s="5" t="s">
        <v>12911</v>
      </c>
      <c r="L484" s="5" t="s">
        <v>4201</v>
      </c>
      <c r="M484" s="5" t="s">
        <v>11666</v>
      </c>
    </row>
    <row r="485" spans="1:13" x14ac:dyDescent="0.25">
      <c r="A485" s="5" t="s">
        <v>21</v>
      </c>
      <c r="B485" s="5" t="s">
        <v>484</v>
      </c>
      <c r="C485" s="5" t="s">
        <v>1714</v>
      </c>
      <c r="D485" s="5" t="s">
        <v>5446</v>
      </c>
      <c r="E485" s="5" t="s">
        <v>6690</v>
      </c>
      <c r="F485" s="5" t="s">
        <v>7934</v>
      </c>
      <c r="G485" s="5" t="s">
        <v>9178</v>
      </c>
      <c r="H485" s="5" t="s">
        <v>10422</v>
      </c>
      <c r="I485" s="5" t="s">
        <v>2958</v>
      </c>
      <c r="J485" s="5" t="s">
        <v>22</v>
      </c>
      <c r="K485" s="5" t="s">
        <v>12912</v>
      </c>
      <c r="L485" s="5" t="s">
        <v>4202</v>
      </c>
      <c r="M485" s="5" t="s">
        <v>11667</v>
      </c>
    </row>
    <row r="486" spans="1:13" x14ac:dyDescent="0.25">
      <c r="A486" s="5" t="s">
        <v>21</v>
      </c>
      <c r="B486" s="5" t="s">
        <v>485</v>
      </c>
      <c r="C486" s="5" t="s">
        <v>1715</v>
      </c>
      <c r="D486" s="5" t="s">
        <v>5447</v>
      </c>
      <c r="E486" s="5" t="s">
        <v>6691</v>
      </c>
      <c r="F486" s="5" t="s">
        <v>7935</v>
      </c>
      <c r="G486" s="5" t="s">
        <v>9179</v>
      </c>
      <c r="H486" s="5" t="s">
        <v>10423</v>
      </c>
      <c r="I486" s="5" t="s">
        <v>2959</v>
      </c>
      <c r="J486" s="5" t="s">
        <v>22</v>
      </c>
      <c r="K486" s="5" t="s">
        <v>12913</v>
      </c>
      <c r="L486" s="5" t="s">
        <v>4203</v>
      </c>
      <c r="M486" s="5" t="s">
        <v>11668</v>
      </c>
    </row>
    <row r="487" spans="1:13" x14ac:dyDescent="0.25">
      <c r="A487" s="5" t="s">
        <v>21</v>
      </c>
      <c r="B487" s="5" t="s">
        <v>486</v>
      </c>
      <c r="C487" s="5" t="s">
        <v>1716</v>
      </c>
      <c r="D487" s="5" t="s">
        <v>5448</v>
      </c>
      <c r="E487" s="5" t="s">
        <v>6692</v>
      </c>
      <c r="F487" s="5" t="s">
        <v>7936</v>
      </c>
      <c r="G487" s="5" t="s">
        <v>9180</v>
      </c>
      <c r="H487" s="5" t="s">
        <v>10424</v>
      </c>
      <c r="I487" s="5" t="s">
        <v>2960</v>
      </c>
      <c r="J487" s="5" t="s">
        <v>22</v>
      </c>
      <c r="K487" s="5" t="s">
        <v>12914</v>
      </c>
      <c r="L487" s="5" t="s">
        <v>4204</v>
      </c>
      <c r="M487" s="5" t="s">
        <v>11669</v>
      </c>
    </row>
    <row r="488" spans="1:13" x14ac:dyDescent="0.25">
      <c r="A488" s="5" t="s">
        <v>21</v>
      </c>
      <c r="B488" s="5" t="s">
        <v>487</v>
      </c>
      <c r="C488" s="5" t="s">
        <v>1717</v>
      </c>
      <c r="D488" s="5" t="s">
        <v>5449</v>
      </c>
      <c r="E488" s="5" t="s">
        <v>6693</v>
      </c>
      <c r="F488" s="5" t="s">
        <v>7937</v>
      </c>
      <c r="G488" s="5" t="s">
        <v>9181</v>
      </c>
      <c r="H488" s="5" t="s">
        <v>10425</v>
      </c>
      <c r="I488" s="5" t="s">
        <v>2961</v>
      </c>
      <c r="J488" s="5" t="s">
        <v>22</v>
      </c>
      <c r="K488" s="5" t="s">
        <v>12915</v>
      </c>
      <c r="L488" s="5" t="s">
        <v>4205</v>
      </c>
      <c r="M488" s="5" t="s">
        <v>11670</v>
      </c>
    </row>
    <row r="489" spans="1:13" x14ac:dyDescent="0.25">
      <c r="A489" s="5" t="s">
        <v>21</v>
      </c>
      <c r="B489" s="5" t="s">
        <v>488</v>
      </c>
      <c r="C489" s="5" t="s">
        <v>1718</v>
      </c>
      <c r="D489" s="5" t="s">
        <v>5450</v>
      </c>
      <c r="E489" s="5" t="s">
        <v>6694</v>
      </c>
      <c r="F489" s="5" t="s">
        <v>7938</v>
      </c>
      <c r="G489" s="5" t="s">
        <v>9182</v>
      </c>
      <c r="H489" s="5" t="s">
        <v>10426</v>
      </c>
      <c r="I489" s="5" t="s">
        <v>2962</v>
      </c>
      <c r="J489" s="5" t="s">
        <v>22</v>
      </c>
      <c r="K489" s="5" t="s">
        <v>12916</v>
      </c>
      <c r="L489" s="5" t="s">
        <v>4206</v>
      </c>
      <c r="M489" s="5" t="s">
        <v>11671</v>
      </c>
    </row>
    <row r="490" spans="1:13" x14ac:dyDescent="0.25">
      <c r="A490" s="5" t="s">
        <v>21</v>
      </c>
      <c r="B490" s="5" t="s">
        <v>489</v>
      </c>
      <c r="C490" s="5" t="s">
        <v>1719</v>
      </c>
      <c r="D490" s="5" t="s">
        <v>5451</v>
      </c>
      <c r="E490" s="5" t="s">
        <v>6695</v>
      </c>
      <c r="F490" s="5" t="s">
        <v>7939</v>
      </c>
      <c r="G490" s="5" t="s">
        <v>9183</v>
      </c>
      <c r="H490" s="5" t="s">
        <v>10427</v>
      </c>
      <c r="I490" s="5" t="s">
        <v>2963</v>
      </c>
      <c r="J490" s="5" t="s">
        <v>22</v>
      </c>
      <c r="K490" s="5" t="s">
        <v>12917</v>
      </c>
      <c r="L490" s="5" t="s">
        <v>4207</v>
      </c>
      <c r="M490" s="5" t="s">
        <v>11672</v>
      </c>
    </row>
    <row r="491" spans="1:13" x14ac:dyDescent="0.25">
      <c r="A491" s="5" t="s">
        <v>21</v>
      </c>
      <c r="B491" s="5" t="s">
        <v>490</v>
      </c>
      <c r="C491" s="5" t="s">
        <v>1720</v>
      </c>
      <c r="D491" s="5" t="s">
        <v>5452</v>
      </c>
      <c r="E491" s="5" t="s">
        <v>6696</v>
      </c>
      <c r="F491" s="5" t="s">
        <v>7940</v>
      </c>
      <c r="G491" s="5" t="s">
        <v>9184</v>
      </c>
      <c r="H491" s="5" t="s">
        <v>10428</v>
      </c>
      <c r="I491" s="5" t="s">
        <v>2964</v>
      </c>
      <c r="J491" s="5" t="s">
        <v>22</v>
      </c>
      <c r="K491" s="5" t="s">
        <v>12918</v>
      </c>
      <c r="L491" s="5" t="s">
        <v>4208</v>
      </c>
      <c r="M491" s="5" t="s">
        <v>11673</v>
      </c>
    </row>
    <row r="492" spans="1:13" x14ac:dyDescent="0.25">
      <c r="A492" s="5" t="s">
        <v>21</v>
      </c>
      <c r="B492" s="5" t="s">
        <v>491</v>
      </c>
      <c r="C492" s="5" t="s">
        <v>1721</v>
      </c>
      <c r="D492" s="5" t="s">
        <v>5453</v>
      </c>
      <c r="E492" s="5" t="s">
        <v>6697</v>
      </c>
      <c r="F492" s="5" t="s">
        <v>7941</v>
      </c>
      <c r="G492" s="5" t="s">
        <v>9185</v>
      </c>
      <c r="H492" s="5" t="s">
        <v>10429</v>
      </c>
      <c r="I492" s="5" t="s">
        <v>2965</v>
      </c>
      <c r="J492" s="5" t="s">
        <v>22</v>
      </c>
      <c r="K492" s="5" t="s">
        <v>12919</v>
      </c>
      <c r="L492" s="5" t="s">
        <v>4209</v>
      </c>
      <c r="M492" s="5" t="s">
        <v>11674</v>
      </c>
    </row>
    <row r="493" spans="1:13" x14ac:dyDescent="0.25">
      <c r="A493" s="5" t="s">
        <v>21</v>
      </c>
      <c r="B493" s="5" t="s">
        <v>492</v>
      </c>
      <c r="C493" s="5" t="s">
        <v>1722</v>
      </c>
      <c r="D493" s="5" t="s">
        <v>5454</v>
      </c>
      <c r="E493" s="5" t="s">
        <v>6698</v>
      </c>
      <c r="F493" s="5" t="s">
        <v>7942</v>
      </c>
      <c r="G493" s="5" t="s">
        <v>9186</v>
      </c>
      <c r="H493" s="5" t="s">
        <v>10430</v>
      </c>
      <c r="I493" s="5" t="s">
        <v>2966</v>
      </c>
      <c r="J493" s="5" t="s">
        <v>22</v>
      </c>
      <c r="K493" s="5" t="s">
        <v>12920</v>
      </c>
      <c r="L493" s="5" t="s">
        <v>4210</v>
      </c>
      <c r="M493" s="5" t="s">
        <v>11675</v>
      </c>
    </row>
    <row r="494" spans="1:13" x14ac:dyDescent="0.25">
      <c r="A494" s="5" t="s">
        <v>21</v>
      </c>
      <c r="B494" s="5" t="s">
        <v>493</v>
      </c>
      <c r="C494" s="5" t="s">
        <v>1723</v>
      </c>
      <c r="D494" s="5" t="s">
        <v>5455</v>
      </c>
      <c r="E494" s="5" t="s">
        <v>6699</v>
      </c>
      <c r="F494" s="5" t="s">
        <v>7943</v>
      </c>
      <c r="G494" s="5" t="s">
        <v>9187</v>
      </c>
      <c r="H494" s="5" t="s">
        <v>10431</v>
      </c>
      <c r="I494" s="5" t="s">
        <v>2967</v>
      </c>
      <c r="J494" s="5" t="s">
        <v>22</v>
      </c>
      <c r="K494" s="5" t="s">
        <v>12921</v>
      </c>
      <c r="L494" s="5" t="s">
        <v>4211</v>
      </c>
      <c r="M494" s="5" t="s">
        <v>11676</v>
      </c>
    </row>
    <row r="495" spans="1:13" x14ac:dyDescent="0.25">
      <c r="A495" s="5" t="s">
        <v>21</v>
      </c>
      <c r="B495" s="5" t="s">
        <v>494</v>
      </c>
      <c r="C495" s="5" t="s">
        <v>1724</v>
      </c>
      <c r="D495" s="5" t="s">
        <v>5456</v>
      </c>
      <c r="E495" s="5" t="s">
        <v>6700</v>
      </c>
      <c r="F495" s="5" t="s">
        <v>7944</v>
      </c>
      <c r="G495" s="5" t="s">
        <v>9188</v>
      </c>
      <c r="H495" s="5" t="s">
        <v>10432</v>
      </c>
      <c r="I495" s="5" t="s">
        <v>2968</v>
      </c>
      <c r="J495" s="5" t="s">
        <v>22</v>
      </c>
      <c r="K495" s="5" t="s">
        <v>12922</v>
      </c>
      <c r="L495" s="5" t="s">
        <v>4212</v>
      </c>
      <c r="M495" s="5" t="s">
        <v>11677</v>
      </c>
    </row>
    <row r="496" spans="1:13" x14ac:dyDescent="0.25">
      <c r="A496" s="5" t="s">
        <v>21</v>
      </c>
      <c r="B496" s="5" t="s">
        <v>495</v>
      </c>
      <c r="C496" s="5" t="s">
        <v>1725</v>
      </c>
      <c r="D496" s="5" t="s">
        <v>5457</v>
      </c>
      <c r="E496" s="5" t="s">
        <v>6701</v>
      </c>
      <c r="F496" s="5" t="s">
        <v>7945</v>
      </c>
      <c r="G496" s="5" t="s">
        <v>9189</v>
      </c>
      <c r="H496" s="5" t="s">
        <v>10433</v>
      </c>
      <c r="I496" s="5" t="s">
        <v>2969</v>
      </c>
      <c r="J496" s="5" t="s">
        <v>22</v>
      </c>
      <c r="K496" s="5" t="s">
        <v>12923</v>
      </c>
      <c r="L496" s="5" t="s">
        <v>4213</v>
      </c>
      <c r="M496" s="5" t="s">
        <v>11678</v>
      </c>
    </row>
    <row r="497" spans="1:13" x14ac:dyDescent="0.25">
      <c r="A497" s="5" t="s">
        <v>21</v>
      </c>
      <c r="B497" s="5" t="s">
        <v>496</v>
      </c>
      <c r="C497" s="5" t="s">
        <v>1726</v>
      </c>
      <c r="D497" s="5" t="s">
        <v>5458</v>
      </c>
      <c r="E497" s="5" t="s">
        <v>6702</v>
      </c>
      <c r="F497" s="5" t="s">
        <v>7946</v>
      </c>
      <c r="G497" s="5" t="s">
        <v>9190</v>
      </c>
      <c r="H497" s="5" t="s">
        <v>10434</v>
      </c>
      <c r="I497" s="5" t="s">
        <v>2970</v>
      </c>
      <c r="J497" s="5" t="s">
        <v>22</v>
      </c>
      <c r="K497" s="5" t="s">
        <v>12924</v>
      </c>
      <c r="L497" s="5" t="s">
        <v>4214</v>
      </c>
      <c r="M497" s="5" t="s">
        <v>11679</v>
      </c>
    </row>
    <row r="498" spans="1:13" x14ac:dyDescent="0.25">
      <c r="A498" s="5" t="s">
        <v>21</v>
      </c>
      <c r="B498" s="5" t="s">
        <v>497</v>
      </c>
      <c r="C498" s="5" t="s">
        <v>1727</v>
      </c>
      <c r="D498" s="5" t="s">
        <v>5459</v>
      </c>
      <c r="E498" s="5" t="s">
        <v>6703</v>
      </c>
      <c r="F498" s="5" t="s">
        <v>7947</v>
      </c>
      <c r="G498" s="5" t="s">
        <v>9191</v>
      </c>
      <c r="H498" s="5" t="s">
        <v>10435</v>
      </c>
      <c r="I498" s="5" t="s">
        <v>2971</v>
      </c>
      <c r="J498" s="5" t="s">
        <v>22</v>
      </c>
      <c r="K498" s="5" t="s">
        <v>12925</v>
      </c>
      <c r="L498" s="5" t="s">
        <v>4215</v>
      </c>
      <c r="M498" s="5" t="s">
        <v>11680</v>
      </c>
    </row>
    <row r="499" spans="1:13" x14ac:dyDescent="0.25">
      <c r="A499" s="5" t="s">
        <v>21</v>
      </c>
      <c r="B499" s="5" t="s">
        <v>498</v>
      </c>
      <c r="C499" s="5" t="s">
        <v>1728</v>
      </c>
      <c r="D499" s="5" t="s">
        <v>5460</v>
      </c>
      <c r="E499" s="5" t="s">
        <v>6704</v>
      </c>
      <c r="F499" s="5" t="s">
        <v>7948</v>
      </c>
      <c r="G499" s="5" t="s">
        <v>9192</v>
      </c>
      <c r="H499" s="5" t="s">
        <v>10436</v>
      </c>
      <c r="I499" s="5" t="s">
        <v>2972</v>
      </c>
      <c r="J499" s="5" t="s">
        <v>22</v>
      </c>
      <c r="K499" s="5" t="s">
        <v>12926</v>
      </c>
      <c r="L499" s="5" t="s">
        <v>4216</v>
      </c>
      <c r="M499" s="5" t="s">
        <v>11681</v>
      </c>
    </row>
    <row r="500" spans="1:13" x14ac:dyDescent="0.25">
      <c r="A500" s="5" t="s">
        <v>21</v>
      </c>
      <c r="B500" s="5" t="s">
        <v>499</v>
      </c>
      <c r="C500" s="5" t="s">
        <v>1729</v>
      </c>
      <c r="D500" s="5" t="s">
        <v>5461</v>
      </c>
      <c r="E500" s="5" t="s">
        <v>6705</v>
      </c>
      <c r="F500" s="5" t="s">
        <v>7949</v>
      </c>
      <c r="G500" s="5" t="s">
        <v>9193</v>
      </c>
      <c r="H500" s="5" t="s">
        <v>10437</v>
      </c>
      <c r="I500" s="5" t="s">
        <v>2973</v>
      </c>
      <c r="J500" s="5" t="s">
        <v>22</v>
      </c>
      <c r="K500" s="5" t="s">
        <v>12927</v>
      </c>
      <c r="L500" s="5" t="s">
        <v>4217</v>
      </c>
      <c r="M500" s="5" t="s">
        <v>11682</v>
      </c>
    </row>
    <row r="501" spans="1:13" x14ac:dyDescent="0.25">
      <c r="A501" s="5" t="s">
        <v>21</v>
      </c>
      <c r="B501" s="5" t="s">
        <v>500</v>
      </c>
      <c r="C501" s="5" t="s">
        <v>1730</v>
      </c>
      <c r="D501" s="5" t="s">
        <v>5462</v>
      </c>
      <c r="E501" s="5" t="s">
        <v>6706</v>
      </c>
      <c r="F501" s="5" t="s">
        <v>7950</v>
      </c>
      <c r="G501" s="5" t="s">
        <v>9194</v>
      </c>
      <c r="H501" s="5" t="s">
        <v>10438</v>
      </c>
      <c r="I501" s="5" t="s">
        <v>2974</v>
      </c>
      <c r="J501" s="5" t="s">
        <v>22</v>
      </c>
      <c r="K501" s="5" t="s">
        <v>12928</v>
      </c>
      <c r="L501" s="5" t="s">
        <v>4218</v>
      </c>
      <c r="M501" s="5" t="s">
        <v>11683</v>
      </c>
    </row>
    <row r="502" spans="1:13" x14ac:dyDescent="0.25">
      <c r="A502" s="5" t="s">
        <v>21</v>
      </c>
      <c r="B502" s="5" t="s">
        <v>501</v>
      </c>
      <c r="C502" s="5" t="s">
        <v>1731</v>
      </c>
      <c r="D502" s="5" t="s">
        <v>5463</v>
      </c>
      <c r="E502" s="5" t="s">
        <v>6707</v>
      </c>
      <c r="F502" s="5" t="s">
        <v>7951</v>
      </c>
      <c r="G502" s="5" t="s">
        <v>9195</v>
      </c>
      <c r="H502" s="5" t="s">
        <v>10439</v>
      </c>
      <c r="I502" s="5" t="s">
        <v>2975</v>
      </c>
      <c r="J502" s="5" t="s">
        <v>22</v>
      </c>
      <c r="K502" s="5" t="s">
        <v>12929</v>
      </c>
      <c r="L502" s="5" t="s">
        <v>4219</v>
      </c>
      <c r="M502" s="5" t="s">
        <v>11684</v>
      </c>
    </row>
    <row r="503" spans="1:13" x14ac:dyDescent="0.25">
      <c r="A503" s="5" t="s">
        <v>21</v>
      </c>
      <c r="B503" s="5" t="s">
        <v>502</v>
      </c>
      <c r="C503" s="5" t="s">
        <v>1732</v>
      </c>
      <c r="D503" s="5" t="s">
        <v>5464</v>
      </c>
      <c r="E503" s="5" t="s">
        <v>6708</v>
      </c>
      <c r="F503" s="5" t="s">
        <v>7952</v>
      </c>
      <c r="G503" s="5" t="s">
        <v>9196</v>
      </c>
      <c r="H503" s="5" t="s">
        <v>10440</v>
      </c>
      <c r="I503" s="5" t="s">
        <v>2976</v>
      </c>
      <c r="J503" s="5" t="s">
        <v>22</v>
      </c>
      <c r="K503" s="5" t="s">
        <v>12930</v>
      </c>
      <c r="L503" s="5" t="s">
        <v>4220</v>
      </c>
      <c r="M503" s="5" t="s">
        <v>11685</v>
      </c>
    </row>
    <row r="504" spans="1:13" x14ac:dyDescent="0.25">
      <c r="A504" s="5" t="s">
        <v>21</v>
      </c>
      <c r="B504" s="5" t="s">
        <v>503</v>
      </c>
      <c r="C504" s="5" t="s">
        <v>1733</v>
      </c>
      <c r="D504" s="5" t="s">
        <v>5465</v>
      </c>
      <c r="E504" s="5" t="s">
        <v>6709</v>
      </c>
      <c r="F504" s="5" t="s">
        <v>7953</v>
      </c>
      <c r="G504" s="5" t="s">
        <v>9197</v>
      </c>
      <c r="H504" s="5" t="s">
        <v>10441</v>
      </c>
      <c r="I504" s="5" t="s">
        <v>2977</v>
      </c>
      <c r="J504" s="5" t="s">
        <v>22</v>
      </c>
      <c r="K504" s="5" t="s">
        <v>12931</v>
      </c>
      <c r="L504" s="5" t="s">
        <v>4221</v>
      </c>
      <c r="M504" s="5" t="s">
        <v>11686</v>
      </c>
    </row>
    <row r="505" spans="1:13" x14ac:dyDescent="0.25">
      <c r="A505" s="5" t="s">
        <v>21</v>
      </c>
      <c r="B505" s="5" t="s">
        <v>504</v>
      </c>
      <c r="C505" s="5" t="s">
        <v>1734</v>
      </c>
      <c r="D505" s="5" t="s">
        <v>5466</v>
      </c>
      <c r="E505" s="5" t="s">
        <v>6710</v>
      </c>
      <c r="F505" s="5" t="s">
        <v>7954</v>
      </c>
      <c r="G505" s="5" t="s">
        <v>9198</v>
      </c>
      <c r="H505" s="5" t="s">
        <v>10442</v>
      </c>
      <c r="I505" s="5" t="s">
        <v>2978</v>
      </c>
      <c r="J505" s="5" t="s">
        <v>22</v>
      </c>
      <c r="K505" s="5" t="s">
        <v>12932</v>
      </c>
      <c r="L505" s="5" t="s">
        <v>4222</v>
      </c>
      <c r="M505" s="5" t="s">
        <v>11687</v>
      </c>
    </row>
    <row r="506" spans="1:13" x14ac:dyDescent="0.25">
      <c r="A506" s="5" t="s">
        <v>21</v>
      </c>
      <c r="B506" s="5" t="s">
        <v>505</v>
      </c>
      <c r="C506" s="5" t="s">
        <v>1735</v>
      </c>
      <c r="D506" s="5" t="s">
        <v>5467</v>
      </c>
      <c r="E506" s="5" t="s">
        <v>6711</v>
      </c>
      <c r="F506" s="5" t="s">
        <v>7955</v>
      </c>
      <c r="G506" s="5" t="s">
        <v>9199</v>
      </c>
      <c r="H506" s="5" t="s">
        <v>10443</v>
      </c>
      <c r="I506" s="5" t="s">
        <v>2979</v>
      </c>
      <c r="J506" s="5" t="s">
        <v>22</v>
      </c>
      <c r="K506" s="5" t="s">
        <v>12933</v>
      </c>
      <c r="L506" s="5" t="s">
        <v>4223</v>
      </c>
      <c r="M506" s="5" t="s">
        <v>11688</v>
      </c>
    </row>
    <row r="507" spans="1:13" x14ac:dyDescent="0.25">
      <c r="A507" s="5" t="s">
        <v>21</v>
      </c>
      <c r="B507" s="5" t="s">
        <v>506</v>
      </c>
      <c r="C507" s="5" t="s">
        <v>1736</v>
      </c>
      <c r="D507" s="5" t="s">
        <v>5468</v>
      </c>
      <c r="E507" s="5" t="s">
        <v>6712</v>
      </c>
      <c r="F507" s="5" t="s">
        <v>7956</v>
      </c>
      <c r="G507" s="5" t="s">
        <v>9200</v>
      </c>
      <c r="H507" s="5" t="s">
        <v>10444</v>
      </c>
      <c r="I507" s="5" t="s">
        <v>2980</v>
      </c>
      <c r="J507" s="5" t="s">
        <v>22</v>
      </c>
      <c r="K507" s="5" t="s">
        <v>12934</v>
      </c>
      <c r="L507" s="5" t="s">
        <v>4224</v>
      </c>
      <c r="M507" s="5" t="s">
        <v>11689</v>
      </c>
    </row>
    <row r="508" spans="1:13" x14ac:dyDescent="0.25">
      <c r="A508" s="5" t="s">
        <v>21</v>
      </c>
      <c r="B508" s="5" t="s">
        <v>507</v>
      </c>
      <c r="C508" s="5" t="s">
        <v>1737</v>
      </c>
      <c r="D508" s="5" t="s">
        <v>5469</v>
      </c>
      <c r="E508" s="5" t="s">
        <v>6713</v>
      </c>
      <c r="F508" s="5" t="s">
        <v>7957</v>
      </c>
      <c r="G508" s="5" t="s">
        <v>9201</v>
      </c>
      <c r="H508" s="5" t="s">
        <v>10445</v>
      </c>
      <c r="I508" s="5" t="s">
        <v>2981</v>
      </c>
      <c r="J508" s="5" t="s">
        <v>22</v>
      </c>
      <c r="K508" s="5" t="s">
        <v>12935</v>
      </c>
      <c r="L508" s="5" t="s">
        <v>4225</v>
      </c>
      <c r="M508" s="5" t="s">
        <v>11690</v>
      </c>
    </row>
    <row r="509" spans="1:13" x14ac:dyDescent="0.25">
      <c r="A509" s="5" t="s">
        <v>21</v>
      </c>
      <c r="B509" s="5" t="s">
        <v>508</v>
      </c>
      <c r="C509" s="5" t="s">
        <v>1738</v>
      </c>
      <c r="D509" s="5" t="s">
        <v>5470</v>
      </c>
      <c r="E509" s="5" t="s">
        <v>6714</v>
      </c>
      <c r="F509" s="5" t="s">
        <v>7958</v>
      </c>
      <c r="G509" s="5" t="s">
        <v>9202</v>
      </c>
      <c r="H509" s="5" t="s">
        <v>10446</v>
      </c>
      <c r="I509" s="5" t="s">
        <v>2982</v>
      </c>
      <c r="J509" s="5" t="s">
        <v>22</v>
      </c>
      <c r="K509" s="5" t="s">
        <v>12936</v>
      </c>
      <c r="L509" s="5" t="s">
        <v>4226</v>
      </c>
      <c r="M509" s="5" t="s">
        <v>11691</v>
      </c>
    </row>
    <row r="510" spans="1:13" x14ac:dyDescent="0.25">
      <c r="A510" s="5" t="s">
        <v>21</v>
      </c>
      <c r="B510" s="5" t="s">
        <v>509</v>
      </c>
      <c r="C510" s="5" t="s">
        <v>1739</v>
      </c>
      <c r="D510" s="5" t="s">
        <v>5471</v>
      </c>
      <c r="E510" s="5" t="s">
        <v>6715</v>
      </c>
      <c r="F510" s="5" t="s">
        <v>7959</v>
      </c>
      <c r="G510" s="5" t="s">
        <v>9203</v>
      </c>
      <c r="H510" s="5" t="s">
        <v>10447</v>
      </c>
      <c r="I510" s="5" t="s">
        <v>2983</v>
      </c>
      <c r="J510" s="5" t="s">
        <v>22</v>
      </c>
      <c r="K510" s="5" t="s">
        <v>12937</v>
      </c>
      <c r="L510" s="5" t="s">
        <v>4227</v>
      </c>
      <c r="M510" s="5" t="s">
        <v>11692</v>
      </c>
    </row>
    <row r="511" spans="1:13" x14ac:dyDescent="0.25">
      <c r="A511" s="5" t="s">
        <v>21</v>
      </c>
      <c r="B511" s="5" t="s">
        <v>510</v>
      </c>
      <c r="C511" s="5" t="s">
        <v>1740</v>
      </c>
      <c r="D511" s="5" t="s">
        <v>5472</v>
      </c>
      <c r="E511" s="5" t="s">
        <v>6716</v>
      </c>
      <c r="F511" s="5" t="s">
        <v>7960</v>
      </c>
      <c r="G511" s="5" t="s">
        <v>9204</v>
      </c>
      <c r="H511" s="5" t="s">
        <v>10448</v>
      </c>
      <c r="I511" s="5" t="s">
        <v>2984</v>
      </c>
      <c r="J511" s="5" t="s">
        <v>22</v>
      </c>
      <c r="K511" s="5" t="s">
        <v>12938</v>
      </c>
      <c r="L511" s="5" t="s">
        <v>4228</v>
      </c>
      <c r="M511" s="5" t="s">
        <v>11693</v>
      </c>
    </row>
    <row r="512" spans="1:13" x14ac:dyDescent="0.25">
      <c r="A512" s="5" t="s">
        <v>21</v>
      </c>
      <c r="B512" s="5" t="s">
        <v>511</v>
      </c>
      <c r="C512" s="5" t="s">
        <v>1741</v>
      </c>
      <c r="D512" s="5" t="s">
        <v>5473</v>
      </c>
      <c r="E512" s="5" t="s">
        <v>6717</v>
      </c>
      <c r="F512" s="5" t="s">
        <v>7961</v>
      </c>
      <c r="G512" s="5" t="s">
        <v>9205</v>
      </c>
      <c r="H512" s="5" t="s">
        <v>10449</v>
      </c>
      <c r="I512" s="5" t="s">
        <v>2985</v>
      </c>
      <c r="J512" s="5" t="s">
        <v>22</v>
      </c>
      <c r="K512" s="5" t="s">
        <v>12939</v>
      </c>
      <c r="L512" s="5" t="s">
        <v>4229</v>
      </c>
      <c r="M512" s="5" t="s">
        <v>11694</v>
      </c>
    </row>
    <row r="513" spans="1:13" x14ac:dyDescent="0.25">
      <c r="A513" s="5" t="s">
        <v>21</v>
      </c>
      <c r="B513" s="5" t="s">
        <v>512</v>
      </c>
      <c r="C513" s="5" t="s">
        <v>1742</v>
      </c>
      <c r="D513" s="5" t="s">
        <v>5474</v>
      </c>
      <c r="E513" s="5" t="s">
        <v>6718</v>
      </c>
      <c r="F513" s="5" t="s">
        <v>7962</v>
      </c>
      <c r="G513" s="5" t="s">
        <v>9206</v>
      </c>
      <c r="H513" s="5" t="s">
        <v>10450</v>
      </c>
      <c r="I513" s="5" t="s">
        <v>2986</v>
      </c>
      <c r="J513" s="5" t="s">
        <v>22</v>
      </c>
      <c r="K513" s="5" t="s">
        <v>12940</v>
      </c>
      <c r="L513" s="5" t="s">
        <v>4230</v>
      </c>
      <c r="M513" s="5" t="s">
        <v>11695</v>
      </c>
    </row>
    <row r="514" spans="1:13" x14ac:dyDescent="0.25">
      <c r="A514" s="5" t="s">
        <v>21</v>
      </c>
      <c r="B514" s="5" t="s">
        <v>513</v>
      </c>
      <c r="C514" s="5" t="s">
        <v>1743</v>
      </c>
      <c r="D514" s="5" t="s">
        <v>5475</v>
      </c>
      <c r="E514" s="5" t="s">
        <v>6719</v>
      </c>
      <c r="F514" s="5" t="s">
        <v>7963</v>
      </c>
      <c r="G514" s="5" t="s">
        <v>9207</v>
      </c>
      <c r="H514" s="5" t="s">
        <v>10451</v>
      </c>
      <c r="I514" s="5" t="s">
        <v>2987</v>
      </c>
      <c r="J514" s="5" t="s">
        <v>22</v>
      </c>
      <c r="K514" s="5" t="s">
        <v>12941</v>
      </c>
      <c r="L514" s="5" t="s">
        <v>4231</v>
      </c>
      <c r="M514" s="5" t="s">
        <v>11696</v>
      </c>
    </row>
    <row r="515" spans="1:13" x14ac:dyDescent="0.25">
      <c r="A515" s="5" t="s">
        <v>21</v>
      </c>
      <c r="B515" s="5" t="s">
        <v>514</v>
      </c>
      <c r="C515" s="5" t="s">
        <v>1744</v>
      </c>
      <c r="D515" s="5" t="s">
        <v>5476</v>
      </c>
      <c r="E515" s="5" t="s">
        <v>6720</v>
      </c>
      <c r="F515" s="5" t="s">
        <v>7964</v>
      </c>
      <c r="G515" s="5" t="s">
        <v>9208</v>
      </c>
      <c r="H515" s="5" t="s">
        <v>10452</v>
      </c>
      <c r="I515" s="5" t="s">
        <v>2988</v>
      </c>
      <c r="J515" s="5" t="s">
        <v>22</v>
      </c>
      <c r="K515" s="5" t="s">
        <v>12942</v>
      </c>
      <c r="L515" s="5" t="s">
        <v>4232</v>
      </c>
      <c r="M515" s="5" t="s">
        <v>11697</v>
      </c>
    </row>
    <row r="516" spans="1:13" x14ac:dyDescent="0.25">
      <c r="A516" s="5" t="s">
        <v>21</v>
      </c>
      <c r="B516" s="5" t="s">
        <v>515</v>
      </c>
      <c r="C516" s="5" t="s">
        <v>1745</v>
      </c>
      <c r="D516" s="5" t="s">
        <v>5477</v>
      </c>
      <c r="E516" s="5" t="s">
        <v>6721</v>
      </c>
      <c r="F516" s="5" t="s">
        <v>7965</v>
      </c>
      <c r="G516" s="5" t="s">
        <v>9209</v>
      </c>
      <c r="H516" s="5" t="s">
        <v>10453</v>
      </c>
      <c r="I516" s="5" t="s">
        <v>2989</v>
      </c>
      <c r="J516" s="5" t="s">
        <v>22</v>
      </c>
      <c r="K516" s="5" t="s">
        <v>12943</v>
      </c>
      <c r="L516" s="5" t="s">
        <v>4233</v>
      </c>
      <c r="M516" s="5" t="s">
        <v>11698</v>
      </c>
    </row>
    <row r="517" spans="1:13" x14ac:dyDescent="0.25">
      <c r="A517" s="5" t="s">
        <v>21</v>
      </c>
      <c r="B517" s="5" t="s">
        <v>516</v>
      </c>
      <c r="C517" s="5" t="s">
        <v>1746</v>
      </c>
      <c r="D517" s="5" t="s">
        <v>5478</v>
      </c>
      <c r="E517" s="5" t="s">
        <v>6722</v>
      </c>
      <c r="F517" s="5" t="s">
        <v>7966</v>
      </c>
      <c r="G517" s="5" t="s">
        <v>9210</v>
      </c>
      <c r="H517" s="5" t="s">
        <v>10454</v>
      </c>
      <c r="I517" s="5" t="s">
        <v>2990</v>
      </c>
      <c r="J517" s="5" t="s">
        <v>22</v>
      </c>
      <c r="K517" s="5" t="s">
        <v>12944</v>
      </c>
      <c r="L517" s="5" t="s">
        <v>4234</v>
      </c>
      <c r="M517" s="5" t="s">
        <v>11699</v>
      </c>
    </row>
    <row r="518" spans="1:13" x14ac:dyDescent="0.25">
      <c r="A518" s="5" t="s">
        <v>21</v>
      </c>
      <c r="B518" s="5" t="s">
        <v>517</v>
      </c>
      <c r="C518" s="5" t="s">
        <v>1747</v>
      </c>
      <c r="D518" s="5" t="s">
        <v>5479</v>
      </c>
      <c r="E518" s="5" t="s">
        <v>6723</v>
      </c>
      <c r="F518" s="5" t="s">
        <v>7967</v>
      </c>
      <c r="G518" s="5" t="s">
        <v>9211</v>
      </c>
      <c r="H518" s="5" t="s">
        <v>10455</v>
      </c>
      <c r="I518" s="5" t="s">
        <v>2991</v>
      </c>
      <c r="J518" s="5" t="s">
        <v>22</v>
      </c>
      <c r="K518" s="5" t="s">
        <v>12945</v>
      </c>
      <c r="L518" s="5" t="s">
        <v>4235</v>
      </c>
      <c r="M518" s="5" t="s">
        <v>11700</v>
      </c>
    </row>
    <row r="519" spans="1:13" x14ac:dyDescent="0.25">
      <c r="A519" s="5" t="s">
        <v>21</v>
      </c>
      <c r="B519" s="5" t="s">
        <v>518</v>
      </c>
      <c r="C519" s="5" t="s">
        <v>1748</v>
      </c>
      <c r="D519" s="5" t="s">
        <v>5480</v>
      </c>
      <c r="E519" s="5" t="s">
        <v>6724</v>
      </c>
      <c r="F519" s="5" t="s">
        <v>7968</v>
      </c>
      <c r="G519" s="5" t="s">
        <v>9212</v>
      </c>
      <c r="H519" s="5" t="s">
        <v>10456</v>
      </c>
      <c r="I519" s="5" t="s">
        <v>2992</v>
      </c>
      <c r="J519" s="5" t="s">
        <v>22</v>
      </c>
      <c r="K519" s="5" t="s">
        <v>12946</v>
      </c>
      <c r="L519" s="5" t="s">
        <v>4236</v>
      </c>
      <c r="M519" s="5" t="s">
        <v>11701</v>
      </c>
    </row>
    <row r="520" spans="1:13" x14ac:dyDescent="0.25">
      <c r="A520" s="5" t="s">
        <v>21</v>
      </c>
      <c r="B520" s="5" t="s">
        <v>519</v>
      </c>
      <c r="C520" s="5" t="s">
        <v>1749</v>
      </c>
      <c r="D520" s="5" t="s">
        <v>5481</v>
      </c>
      <c r="E520" s="5" t="s">
        <v>6725</v>
      </c>
      <c r="F520" s="5" t="s">
        <v>7969</v>
      </c>
      <c r="G520" s="5" t="s">
        <v>9213</v>
      </c>
      <c r="H520" s="5" t="s">
        <v>10457</v>
      </c>
      <c r="I520" s="5" t="s">
        <v>2993</v>
      </c>
      <c r="J520" s="5" t="s">
        <v>22</v>
      </c>
      <c r="K520" s="5" t="s">
        <v>12947</v>
      </c>
      <c r="L520" s="5" t="s">
        <v>4237</v>
      </c>
      <c r="M520" s="5" t="s">
        <v>11702</v>
      </c>
    </row>
    <row r="521" spans="1:13" x14ac:dyDescent="0.25">
      <c r="A521" s="5" t="s">
        <v>21</v>
      </c>
      <c r="B521" s="5" t="s">
        <v>520</v>
      </c>
      <c r="C521" s="5" t="s">
        <v>1750</v>
      </c>
      <c r="D521" s="5" t="s">
        <v>5482</v>
      </c>
      <c r="E521" s="5" t="s">
        <v>6726</v>
      </c>
      <c r="F521" s="5" t="s">
        <v>7970</v>
      </c>
      <c r="G521" s="5" t="s">
        <v>9214</v>
      </c>
      <c r="H521" s="5" t="s">
        <v>10458</v>
      </c>
      <c r="I521" s="5" t="s">
        <v>2994</v>
      </c>
      <c r="J521" s="5" t="s">
        <v>22</v>
      </c>
      <c r="K521" s="5" t="s">
        <v>12948</v>
      </c>
      <c r="L521" s="5" t="s">
        <v>4238</v>
      </c>
      <c r="M521" s="5" t="s">
        <v>11703</v>
      </c>
    </row>
    <row r="522" spans="1:13" x14ac:dyDescent="0.25">
      <c r="A522" s="5" t="s">
        <v>21</v>
      </c>
      <c r="B522" s="5" t="s">
        <v>521</v>
      </c>
      <c r="C522" s="5" t="s">
        <v>1751</v>
      </c>
      <c r="D522" s="5" t="s">
        <v>5483</v>
      </c>
      <c r="E522" s="5" t="s">
        <v>6727</v>
      </c>
      <c r="F522" s="5" t="s">
        <v>7971</v>
      </c>
      <c r="G522" s="5" t="s">
        <v>9215</v>
      </c>
      <c r="H522" s="5" t="s">
        <v>10459</v>
      </c>
      <c r="I522" s="5" t="s">
        <v>2995</v>
      </c>
      <c r="J522" s="5" t="s">
        <v>22</v>
      </c>
      <c r="K522" s="5" t="s">
        <v>12949</v>
      </c>
      <c r="L522" s="5" t="s">
        <v>4239</v>
      </c>
      <c r="M522" s="5" t="s">
        <v>11704</v>
      </c>
    </row>
    <row r="523" spans="1:13" x14ac:dyDescent="0.25">
      <c r="A523" s="5" t="s">
        <v>21</v>
      </c>
      <c r="B523" s="5" t="s">
        <v>522</v>
      </c>
      <c r="C523" s="5" t="s">
        <v>1752</v>
      </c>
      <c r="D523" s="5" t="s">
        <v>5484</v>
      </c>
      <c r="E523" s="5" t="s">
        <v>6728</v>
      </c>
      <c r="F523" s="5" t="s">
        <v>7972</v>
      </c>
      <c r="G523" s="5" t="s">
        <v>9216</v>
      </c>
      <c r="H523" s="5" t="s">
        <v>10460</v>
      </c>
      <c r="I523" s="5" t="s">
        <v>2996</v>
      </c>
      <c r="J523" s="5" t="s">
        <v>22</v>
      </c>
      <c r="K523" s="5" t="s">
        <v>12950</v>
      </c>
      <c r="L523" s="5" t="s">
        <v>4240</v>
      </c>
      <c r="M523" s="5" t="s">
        <v>11705</v>
      </c>
    </row>
    <row r="524" spans="1:13" x14ac:dyDescent="0.25">
      <c r="A524" s="5" t="s">
        <v>21</v>
      </c>
      <c r="B524" s="5" t="s">
        <v>523</v>
      </c>
      <c r="C524" s="5" t="s">
        <v>1753</v>
      </c>
      <c r="D524" s="5" t="s">
        <v>5485</v>
      </c>
      <c r="E524" s="5" t="s">
        <v>6729</v>
      </c>
      <c r="F524" s="5" t="s">
        <v>7973</v>
      </c>
      <c r="G524" s="5" t="s">
        <v>9217</v>
      </c>
      <c r="H524" s="5" t="s">
        <v>10461</v>
      </c>
      <c r="I524" s="5" t="s">
        <v>2997</v>
      </c>
      <c r="J524" s="5" t="s">
        <v>22</v>
      </c>
      <c r="K524" s="5" t="s">
        <v>12951</v>
      </c>
      <c r="L524" s="5" t="s">
        <v>4241</v>
      </c>
      <c r="M524" s="5" t="s">
        <v>11706</v>
      </c>
    </row>
    <row r="525" spans="1:13" x14ac:dyDescent="0.25">
      <c r="A525" s="5" t="s">
        <v>21</v>
      </c>
      <c r="B525" s="5" t="s">
        <v>524</v>
      </c>
      <c r="C525" s="5" t="s">
        <v>1754</v>
      </c>
      <c r="D525" s="5" t="s">
        <v>5486</v>
      </c>
      <c r="E525" s="5" t="s">
        <v>6730</v>
      </c>
      <c r="F525" s="5" t="s">
        <v>7974</v>
      </c>
      <c r="G525" s="5" t="s">
        <v>9218</v>
      </c>
      <c r="H525" s="5" t="s">
        <v>10462</v>
      </c>
      <c r="I525" s="5" t="s">
        <v>2998</v>
      </c>
      <c r="J525" s="5" t="s">
        <v>22</v>
      </c>
      <c r="K525" s="5" t="s">
        <v>12952</v>
      </c>
      <c r="L525" s="5" t="s">
        <v>4242</v>
      </c>
      <c r="M525" s="5" t="s">
        <v>11707</v>
      </c>
    </row>
    <row r="526" spans="1:13" x14ac:dyDescent="0.25">
      <c r="A526" s="5" t="s">
        <v>21</v>
      </c>
      <c r="B526" s="5" t="s">
        <v>525</v>
      </c>
      <c r="C526" s="5" t="s">
        <v>1755</v>
      </c>
      <c r="D526" s="5" t="s">
        <v>5487</v>
      </c>
      <c r="E526" s="5" t="s">
        <v>6731</v>
      </c>
      <c r="F526" s="5" t="s">
        <v>7975</v>
      </c>
      <c r="G526" s="5" t="s">
        <v>9219</v>
      </c>
      <c r="H526" s="5" t="s">
        <v>10463</v>
      </c>
      <c r="I526" s="5" t="s">
        <v>2999</v>
      </c>
      <c r="J526" s="5" t="s">
        <v>22</v>
      </c>
      <c r="K526" s="5" t="s">
        <v>12953</v>
      </c>
      <c r="L526" s="5" t="s">
        <v>4243</v>
      </c>
      <c r="M526" s="5" t="s">
        <v>11708</v>
      </c>
    </row>
    <row r="527" spans="1:13" x14ac:dyDescent="0.25">
      <c r="A527" s="5" t="s">
        <v>21</v>
      </c>
      <c r="B527" s="5" t="s">
        <v>526</v>
      </c>
      <c r="C527" s="5" t="s">
        <v>1756</v>
      </c>
      <c r="D527" s="5" t="s">
        <v>5488</v>
      </c>
      <c r="E527" s="5" t="s">
        <v>6732</v>
      </c>
      <c r="F527" s="5" t="s">
        <v>7976</v>
      </c>
      <c r="G527" s="5" t="s">
        <v>9220</v>
      </c>
      <c r="H527" s="5" t="s">
        <v>10464</v>
      </c>
      <c r="I527" s="5" t="s">
        <v>3000</v>
      </c>
      <c r="J527" s="5" t="s">
        <v>22</v>
      </c>
      <c r="K527" s="5" t="s">
        <v>12954</v>
      </c>
      <c r="L527" s="5" t="s">
        <v>4244</v>
      </c>
      <c r="M527" s="5" t="s">
        <v>11709</v>
      </c>
    </row>
    <row r="528" spans="1:13" x14ac:dyDescent="0.25">
      <c r="A528" s="5" t="s">
        <v>21</v>
      </c>
      <c r="B528" s="5" t="s">
        <v>527</v>
      </c>
      <c r="C528" s="5" t="s">
        <v>1757</v>
      </c>
      <c r="D528" s="5" t="s">
        <v>5489</v>
      </c>
      <c r="E528" s="5" t="s">
        <v>6733</v>
      </c>
      <c r="F528" s="5" t="s">
        <v>7977</v>
      </c>
      <c r="G528" s="5" t="s">
        <v>9221</v>
      </c>
      <c r="H528" s="5" t="s">
        <v>10465</v>
      </c>
      <c r="I528" s="5" t="s">
        <v>3001</v>
      </c>
      <c r="J528" s="5" t="s">
        <v>22</v>
      </c>
      <c r="K528" s="5" t="s">
        <v>12955</v>
      </c>
      <c r="L528" s="5" t="s">
        <v>4245</v>
      </c>
      <c r="M528" s="5" t="s">
        <v>11710</v>
      </c>
    </row>
    <row r="529" spans="1:13" x14ac:dyDescent="0.25">
      <c r="A529" s="5" t="s">
        <v>21</v>
      </c>
      <c r="B529" s="5" t="s">
        <v>528</v>
      </c>
      <c r="C529" s="5" t="s">
        <v>1758</v>
      </c>
      <c r="D529" s="5" t="s">
        <v>5490</v>
      </c>
      <c r="E529" s="5" t="s">
        <v>6734</v>
      </c>
      <c r="F529" s="5" t="s">
        <v>7978</v>
      </c>
      <c r="G529" s="5" t="s">
        <v>9222</v>
      </c>
      <c r="H529" s="5" t="s">
        <v>10466</v>
      </c>
      <c r="I529" s="5" t="s">
        <v>3002</v>
      </c>
      <c r="J529" s="5" t="s">
        <v>22</v>
      </c>
      <c r="K529" s="5" t="s">
        <v>12956</v>
      </c>
      <c r="L529" s="5" t="s">
        <v>4246</v>
      </c>
      <c r="M529" s="5" t="s">
        <v>11711</v>
      </c>
    </row>
    <row r="530" spans="1:13" x14ac:dyDescent="0.25">
      <c r="A530" s="5" t="s">
        <v>21</v>
      </c>
      <c r="B530" s="5" t="s">
        <v>529</v>
      </c>
      <c r="C530" s="5" t="s">
        <v>1759</v>
      </c>
      <c r="D530" s="5" t="s">
        <v>5491</v>
      </c>
      <c r="E530" s="5" t="s">
        <v>6735</v>
      </c>
      <c r="F530" s="5" t="s">
        <v>7979</v>
      </c>
      <c r="G530" s="5" t="s">
        <v>9223</v>
      </c>
      <c r="H530" s="5" t="s">
        <v>10467</v>
      </c>
      <c r="I530" s="5" t="s">
        <v>3003</v>
      </c>
      <c r="J530" s="5" t="s">
        <v>22</v>
      </c>
      <c r="K530" s="5" t="s">
        <v>12957</v>
      </c>
      <c r="L530" s="5" t="s">
        <v>4247</v>
      </c>
      <c r="M530" s="5" t="s">
        <v>11712</v>
      </c>
    </row>
    <row r="531" spans="1:13" x14ac:dyDescent="0.25">
      <c r="A531" s="5" t="s">
        <v>21</v>
      </c>
      <c r="B531" s="5" t="s">
        <v>530</v>
      </c>
      <c r="C531" s="5" t="s">
        <v>1760</v>
      </c>
      <c r="D531" s="5" t="s">
        <v>5492</v>
      </c>
      <c r="E531" s="5" t="s">
        <v>6736</v>
      </c>
      <c r="F531" s="5" t="s">
        <v>7980</v>
      </c>
      <c r="G531" s="5" t="s">
        <v>9224</v>
      </c>
      <c r="H531" s="5" t="s">
        <v>10468</v>
      </c>
      <c r="I531" s="5" t="s">
        <v>3004</v>
      </c>
      <c r="J531" s="5" t="s">
        <v>22</v>
      </c>
      <c r="K531" s="5" t="s">
        <v>12958</v>
      </c>
      <c r="L531" s="5" t="s">
        <v>4248</v>
      </c>
      <c r="M531" s="5" t="s">
        <v>11713</v>
      </c>
    </row>
    <row r="532" spans="1:13" x14ac:dyDescent="0.25">
      <c r="A532" s="5" t="s">
        <v>21</v>
      </c>
      <c r="B532" s="5" t="s">
        <v>531</v>
      </c>
      <c r="C532" s="5" t="s">
        <v>1761</v>
      </c>
      <c r="D532" s="5" t="s">
        <v>5493</v>
      </c>
      <c r="E532" s="5" t="s">
        <v>6737</v>
      </c>
      <c r="F532" s="5" t="s">
        <v>7981</v>
      </c>
      <c r="G532" s="5" t="s">
        <v>9225</v>
      </c>
      <c r="H532" s="5" t="s">
        <v>10469</v>
      </c>
      <c r="I532" s="5" t="s">
        <v>3005</v>
      </c>
      <c r="J532" s="5" t="s">
        <v>22</v>
      </c>
      <c r="K532" s="5" t="s">
        <v>12959</v>
      </c>
      <c r="L532" s="5" t="s">
        <v>4249</v>
      </c>
      <c r="M532" s="5" t="s">
        <v>11714</v>
      </c>
    </row>
    <row r="533" spans="1:13" x14ac:dyDescent="0.25">
      <c r="A533" s="5" t="s">
        <v>21</v>
      </c>
      <c r="B533" s="5" t="s">
        <v>532</v>
      </c>
      <c r="C533" s="5" t="s">
        <v>1762</v>
      </c>
      <c r="D533" s="5" t="s">
        <v>5494</v>
      </c>
      <c r="E533" s="5" t="s">
        <v>6738</v>
      </c>
      <c r="F533" s="5" t="s">
        <v>7982</v>
      </c>
      <c r="G533" s="5" t="s">
        <v>9226</v>
      </c>
      <c r="H533" s="5" t="s">
        <v>10470</v>
      </c>
      <c r="I533" s="5" t="s">
        <v>3006</v>
      </c>
      <c r="J533" s="5" t="s">
        <v>22</v>
      </c>
      <c r="K533" s="5" t="s">
        <v>12960</v>
      </c>
      <c r="L533" s="5" t="s">
        <v>4250</v>
      </c>
      <c r="M533" s="5" t="s">
        <v>11715</v>
      </c>
    </row>
    <row r="534" spans="1:13" x14ac:dyDescent="0.25">
      <c r="A534" s="5" t="s">
        <v>21</v>
      </c>
      <c r="B534" s="5" t="s">
        <v>533</v>
      </c>
      <c r="C534" s="5" t="s">
        <v>1763</v>
      </c>
      <c r="D534" s="5" t="s">
        <v>5495</v>
      </c>
      <c r="E534" s="5" t="s">
        <v>6739</v>
      </c>
      <c r="F534" s="5" t="s">
        <v>7983</v>
      </c>
      <c r="G534" s="5" t="s">
        <v>9227</v>
      </c>
      <c r="H534" s="5" t="s">
        <v>10471</v>
      </c>
      <c r="I534" s="5" t="s">
        <v>3007</v>
      </c>
      <c r="J534" s="5" t="s">
        <v>22</v>
      </c>
      <c r="K534" s="5" t="s">
        <v>12961</v>
      </c>
      <c r="L534" s="5" t="s">
        <v>4251</v>
      </c>
      <c r="M534" s="5" t="s">
        <v>11716</v>
      </c>
    </row>
    <row r="535" spans="1:13" x14ac:dyDescent="0.25">
      <c r="A535" s="5" t="s">
        <v>21</v>
      </c>
      <c r="B535" s="5" t="s">
        <v>534</v>
      </c>
      <c r="C535" s="5" t="s">
        <v>1764</v>
      </c>
      <c r="D535" s="5" t="s">
        <v>5496</v>
      </c>
      <c r="E535" s="5" t="s">
        <v>6740</v>
      </c>
      <c r="F535" s="5" t="s">
        <v>7984</v>
      </c>
      <c r="G535" s="5" t="s">
        <v>9228</v>
      </c>
      <c r="H535" s="5" t="s">
        <v>10472</v>
      </c>
      <c r="I535" s="5" t="s">
        <v>3008</v>
      </c>
      <c r="J535" s="5" t="s">
        <v>22</v>
      </c>
      <c r="K535" s="5" t="s">
        <v>12962</v>
      </c>
      <c r="L535" s="5" t="s">
        <v>4252</v>
      </c>
      <c r="M535" s="5" t="s">
        <v>11717</v>
      </c>
    </row>
    <row r="536" spans="1:13" x14ac:dyDescent="0.25">
      <c r="A536" s="5" t="s">
        <v>21</v>
      </c>
      <c r="B536" s="5" t="s">
        <v>535</v>
      </c>
      <c r="C536" s="5" t="s">
        <v>1765</v>
      </c>
      <c r="D536" s="5" t="s">
        <v>5497</v>
      </c>
      <c r="E536" s="5" t="s">
        <v>6741</v>
      </c>
      <c r="F536" s="5" t="s">
        <v>7985</v>
      </c>
      <c r="G536" s="5" t="s">
        <v>9229</v>
      </c>
      <c r="H536" s="5" t="s">
        <v>10473</v>
      </c>
      <c r="I536" s="5" t="s">
        <v>3009</v>
      </c>
      <c r="J536" s="5" t="s">
        <v>22</v>
      </c>
      <c r="K536" s="5" t="s">
        <v>12963</v>
      </c>
      <c r="L536" s="5" t="s">
        <v>4253</v>
      </c>
      <c r="M536" s="5" t="s">
        <v>11718</v>
      </c>
    </row>
    <row r="537" spans="1:13" x14ac:dyDescent="0.25">
      <c r="A537" s="5" t="s">
        <v>21</v>
      </c>
      <c r="B537" s="5" t="s">
        <v>536</v>
      </c>
      <c r="C537" s="5" t="s">
        <v>1766</v>
      </c>
      <c r="D537" s="5" t="s">
        <v>5498</v>
      </c>
      <c r="E537" s="5" t="s">
        <v>6742</v>
      </c>
      <c r="F537" s="5" t="s">
        <v>7986</v>
      </c>
      <c r="G537" s="5" t="s">
        <v>9230</v>
      </c>
      <c r="H537" s="5" t="s">
        <v>10474</v>
      </c>
      <c r="I537" s="5" t="s">
        <v>3010</v>
      </c>
      <c r="J537" s="5" t="s">
        <v>22</v>
      </c>
      <c r="K537" s="5" t="s">
        <v>12964</v>
      </c>
      <c r="L537" s="5" t="s">
        <v>4254</v>
      </c>
      <c r="M537" s="5" t="s">
        <v>11719</v>
      </c>
    </row>
    <row r="538" spans="1:13" x14ac:dyDescent="0.25">
      <c r="A538" s="5" t="s">
        <v>21</v>
      </c>
      <c r="B538" s="5" t="s">
        <v>537</v>
      </c>
      <c r="C538" s="5" t="s">
        <v>1767</v>
      </c>
      <c r="D538" s="5" t="s">
        <v>5499</v>
      </c>
      <c r="E538" s="5" t="s">
        <v>6743</v>
      </c>
      <c r="F538" s="5" t="s">
        <v>7987</v>
      </c>
      <c r="G538" s="5" t="s">
        <v>9231</v>
      </c>
      <c r="H538" s="5" t="s">
        <v>10475</v>
      </c>
      <c r="I538" s="5" t="s">
        <v>3011</v>
      </c>
      <c r="J538" s="5" t="s">
        <v>22</v>
      </c>
      <c r="K538" s="5" t="s">
        <v>12965</v>
      </c>
      <c r="L538" s="5" t="s">
        <v>4255</v>
      </c>
      <c r="M538" s="5" t="s">
        <v>11720</v>
      </c>
    </row>
    <row r="539" spans="1:13" x14ac:dyDescent="0.25">
      <c r="A539" s="5" t="s">
        <v>21</v>
      </c>
      <c r="B539" s="5" t="s">
        <v>538</v>
      </c>
      <c r="C539" s="5" t="s">
        <v>1768</v>
      </c>
      <c r="D539" s="5" t="s">
        <v>5500</v>
      </c>
      <c r="E539" s="5" t="s">
        <v>6744</v>
      </c>
      <c r="F539" s="5" t="s">
        <v>7988</v>
      </c>
      <c r="G539" s="5" t="s">
        <v>9232</v>
      </c>
      <c r="H539" s="5" t="s">
        <v>10476</v>
      </c>
      <c r="I539" s="5" t="s">
        <v>3012</v>
      </c>
      <c r="J539" s="5" t="s">
        <v>22</v>
      </c>
      <c r="K539" s="5" t="s">
        <v>12966</v>
      </c>
      <c r="L539" s="5" t="s">
        <v>4256</v>
      </c>
      <c r="M539" s="5" t="s">
        <v>11721</v>
      </c>
    </row>
    <row r="540" spans="1:13" x14ac:dyDescent="0.25">
      <c r="A540" s="5" t="s">
        <v>21</v>
      </c>
      <c r="B540" s="5" t="s">
        <v>539</v>
      </c>
      <c r="C540" s="5" t="s">
        <v>1769</v>
      </c>
      <c r="D540" s="5" t="s">
        <v>5501</v>
      </c>
      <c r="E540" s="5" t="s">
        <v>6745</v>
      </c>
      <c r="F540" s="5" t="s">
        <v>7989</v>
      </c>
      <c r="G540" s="5" t="s">
        <v>9233</v>
      </c>
      <c r="H540" s="5" t="s">
        <v>10477</v>
      </c>
      <c r="I540" s="5" t="s">
        <v>3013</v>
      </c>
      <c r="J540" s="5" t="s">
        <v>22</v>
      </c>
      <c r="K540" s="5" t="s">
        <v>12967</v>
      </c>
      <c r="L540" s="5" t="s">
        <v>4257</v>
      </c>
      <c r="M540" s="5" t="s">
        <v>11722</v>
      </c>
    </row>
    <row r="541" spans="1:13" x14ac:dyDescent="0.25">
      <c r="A541" s="5" t="s">
        <v>21</v>
      </c>
      <c r="B541" s="5" t="s">
        <v>540</v>
      </c>
      <c r="C541" s="5" t="s">
        <v>1770</v>
      </c>
      <c r="D541" s="5" t="s">
        <v>5502</v>
      </c>
      <c r="E541" s="5" t="s">
        <v>6746</v>
      </c>
      <c r="F541" s="5" t="s">
        <v>7990</v>
      </c>
      <c r="G541" s="5" t="s">
        <v>9234</v>
      </c>
      <c r="H541" s="5" t="s">
        <v>10478</v>
      </c>
      <c r="I541" s="5" t="s">
        <v>3014</v>
      </c>
      <c r="J541" s="5" t="s">
        <v>22</v>
      </c>
      <c r="K541" s="5" t="s">
        <v>12968</v>
      </c>
      <c r="L541" s="5" t="s">
        <v>4258</v>
      </c>
      <c r="M541" s="5" t="s">
        <v>11723</v>
      </c>
    </row>
    <row r="542" spans="1:13" x14ac:dyDescent="0.25">
      <c r="A542" s="5" t="s">
        <v>21</v>
      </c>
      <c r="B542" s="5" t="s">
        <v>541</v>
      </c>
      <c r="C542" s="5" t="s">
        <v>1771</v>
      </c>
      <c r="D542" s="5" t="s">
        <v>5503</v>
      </c>
      <c r="E542" s="5" t="s">
        <v>6747</v>
      </c>
      <c r="F542" s="5" t="s">
        <v>7991</v>
      </c>
      <c r="G542" s="5" t="s">
        <v>9235</v>
      </c>
      <c r="H542" s="5" t="s">
        <v>10479</v>
      </c>
      <c r="I542" s="5" t="s">
        <v>3015</v>
      </c>
      <c r="J542" s="5" t="s">
        <v>22</v>
      </c>
      <c r="K542" s="5" t="s">
        <v>12969</v>
      </c>
      <c r="L542" s="5" t="s">
        <v>4259</v>
      </c>
      <c r="M542" s="5" t="s">
        <v>11724</v>
      </c>
    </row>
    <row r="543" spans="1:13" x14ac:dyDescent="0.25">
      <c r="A543" s="5" t="s">
        <v>21</v>
      </c>
      <c r="B543" s="5" t="s">
        <v>542</v>
      </c>
      <c r="C543" s="5" t="s">
        <v>1772</v>
      </c>
      <c r="D543" s="5" t="s">
        <v>5504</v>
      </c>
      <c r="E543" s="5" t="s">
        <v>6748</v>
      </c>
      <c r="F543" s="5" t="s">
        <v>7992</v>
      </c>
      <c r="G543" s="5" t="s">
        <v>9236</v>
      </c>
      <c r="H543" s="5" t="s">
        <v>10480</v>
      </c>
      <c r="I543" s="5" t="s">
        <v>3016</v>
      </c>
      <c r="J543" s="5" t="s">
        <v>22</v>
      </c>
      <c r="K543" s="5" t="s">
        <v>12970</v>
      </c>
      <c r="L543" s="5" t="s">
        <v>4260</v>
      </c>
      <c r="M543" s="5" t="s">
        <v>11725</v>
      </c>
    </row>
    <row r="544" spans="1:13" x14ac:dyDescent="0.25">
      <c r="A544" s="5" t="s">
        <v>21</v>
      </c>
      <c r="B544" s="5" t="s">
        <v>543</v>
      </c>
      <c r="C544" s="5" t="s">
        <v>1773</v>
      </c>
      <c r="D544" s="5" t="s">
        <v>5505</v>
      </c>
      <c r="E544" s="5" t="s">
        <v>6749</v>
      </c>
      <c r="F544" s="5" t="s">
        <v>7993</v>
      </c>
      <c r="G544" s="5" t="s">
        <v>9237</v>
      </c>
      <c r="H544" s="5" t="s">
        <v>10481</v>
      </c>
      <c r="I544" s="5" t="s">
        <v>3017</v>
      </c>
      <c r="J544" s="5" t="s">
        <v>22</v>
      </c>
      <c r="K544" s="5" t="s">
        <v>12971</v>
      </c>
      <c r="L544" s="5" t="s">
        <v>4261</v>
      </c>
      <c r="M544" s="5" t="s">
        <v>11726</v>
      </c>
    </row>
    <row r="545" spans="1:13" x14ac:dyDescent="0.25">
      <c r="A545" s="5" t="s">
        <v>21</v>
      </c>
      <c r="B545" s="5" t="s">
        <v>544</v>
      </c>
      <c r="C545" s="5" t="s">
        <v>1774</v>
      </c>
      <c r="D545" s="5" t="s">
        <v>5506</v>
      </c>
      <c r="E545" s="5" t="s">
        <v>6750</v>
      </c>
      <c r="F545" s="5" t="s">
        <v>7994</v>
      </c>
      <c r="G545" s="5" t="s">
        <v>9238</v>
      </c>
      <c r="H545" s="5" t="s">
        <v>10482</v>
      </c>
      <c r="I545" s="5" t="s">
        <v>3018</v>
      </c>
      <c r="J545" s="5" t="s">
        <v>22</v>
      </c>
      <c r="K545" s="5" t="s">
        <v>12972</v>
      </c>
      <c r="L545" s="5" t="s">
        <v>4262</v>
      </c>
      <c r="M545" s="5" t="s">
        <v>11727</v>
      </c>
    </row>
    <row r="546" spans="1:13" x14ac:dyDescent="0.25">
      <c r="A546" s="5" t="s">
        <v>21</v>
      </c>
      <c r="B546" s="5" t="s">
        <v>545</v>
      </c>
      <c r="C546" s="5" t="s">
        <v>1775</v>
      </c>
      <c r="D546" s="5" t="s">
        <v>5507</v>
      </c>
      <c r="E546" s="5" t="s">
        <v>6751</v>
      </c>
      <c r="F546" s="5" t="s">
        <v>7995</v>
      </c>
      <c r="G546" s="5" t="s">
        <v>9239</v>
      </c>
      <c r="H546" s="5" t="s">
        <v>10483</v>
      </c>
      <c r="I546" s="5" t="s">
        <v>3019</v>
      </c>
      <c r="J546" s="5" t="s">
        <v>22</v>
      </c>
      <c r="K546" s="5" t="s">
        <v>12973</v>
      </c>
      <c r="L546" s="5" t="s">
        <v>4263</v>
      </c>
      <c r="M546" s="5" t="s">
        <v>11728</v>
      </c>
    </row>
    <row r="547" spans="1:13" x14ac:dyDescent="0.25">
      <c r="A547" s="5" t="s">
        <v>21</v>
      </c>
      <c r="B547" s="5" t="s">
        <v>546</v>
      </c>
      <c r="C547" s="5" t="s">
        <v>1776</v>
      </c>
      <c r="D547" s="5" t="s">
        <v>5508</v>
      </c>
      <c r="E547" s="5" t="s">
        <v>6752</v>
      </c>
      <c r="F547" s="5" t="s">
        <v>7996</v>
      </c>
      <c r="G547" s="5" t="s">
        <v>9240</v>
      </c>
      <c r="H547" s="5" t="s">
        <v>10484</v>
      </c>
      <c r="I547" s="5" t="s">
        <v>3020</v>
      </c>
      <c r="J547" s="5" t="s">
        <v>22</v>
      </c>
      <c r="K547" s="5" t="s">
        <v>12974</v>
      </c>
      <c r="L547" s="5" t="s">
        <v>4264</v>
      </c>
      <c r="M547" s="5" t="s">
        <v>11729</v>
      </c>
    </row>
    <row r="548" spans="1:13" x14ac:dyDescent="0.25">
      <c r="A548" s="5" t="s">
        <v>21</v>
      </c>
      <c r="B548" s="5" t="s">
        <v>547</v>
      </c>
      <c r="C548" s="5" t="s">
        <v>1777</v>
      </c>
      <c r="D548" s="5" t="s">
        <v>5509</v>
      </c>
      <c r="E548" s="5" t="s">
        <v>6753</v>
      </c>
      <c r="F548" s="5" t="s">
        <v>7997</v>
      </c>
      <c r="G548" s="5" t="s">
        <v>9241</v>
      </c>
      <c r="H548" s="5" t="s">
        <v>10485</v>
      </c>
      <c r="I548" s="5" t="s">
        <v>3021</v>
      </c>
      <c r="J548" s="5" t="s">
        <v>22</v>
      </c>
      <c r="K548" s="5" t="s">
        <v>12975</v>
      </c>
      <c r="L548" s="5" t="s">
        <v>4265</v>
      </c>
      <c r="M548" s="5" t="s">
        <v>11730</v>
      </c>
    </row>
    <row r="549" spans="1:13" x14ac:dyDescent="0.25">
      <c r="A549" s="5" t="s">
        <v>21</v>
      </c>
      <c r="B549" s="5" t="s">
        <v>548</v>
      </c>
      <c r="C549" s="5" t="s">
        <v>1778</v>
      </c>
      <c r="D549" s="5" t="s">
        <v>5510</v>
      </c>
      <c r="E549" s="5" t="s">
        <v>6754</v>
      </c>
      <c r="F549" s="5" t="s">
        <v>7998</v>
      </c>
      <c r="G549" s="5" t="s">
        <v>9242</v>
      </c>
      <c r="H549" s="5" t="s">
        <v>10486</v>
      </c>
      <c r="I549" s="5" t="s">
        <v>3022</v>
      </c>
      <c r="J549" s="5" t="s">
        <v>22</v>
      </c>
      <c r="K549" s="5" t="s">
        <v>12976</v>
      </c>
      <c r="L549" s="5" t="s">
        <v>4266</v>
      </c>
      <c r="M549" s="5" t="s">
        <v>11731</v>
      </c>
    </row>
    <row r="550" spans="1:13" x14ac:dyDescent="0.25">
      <c r="A550" s="5" t="s">
        <v>21</v>
      </c>
      <c r="B550" s="5" t="s">
        <v>549</v>
      </c>
      <c r="C550" s="5" t="s">
        <v>1779</v>
      </c>
      <c r="D550" s="5" t="s">
        <v>5511</v>
      </c>
      <c r="E550" s="5" t="s">
        <v>6755</v>
      </c>
      <c r="F550" s="5" t="s">
        <v>7999</v>
      </c>
      <c r="G550" s="5" t="s">
        <v>9243</v>
      </c>
      <c r="H550" s="5" t="s">
        <v>10487</v>
      </c>
      <c r="I550" s="5" t="s">
        <v>3023</v>
      </c>
      <c r="J550" s="5" t="s">
        <v>22</v>
      </c>
      <c r="K550" s="5" t="s">
        <v>12977</v>
      </c>
      <c r="L550" s="5" t="s">
        <v>4267</v>
      </c>
      <c r="M550" s="5" t="s">
        <v>11732</v>
      </c>
    </row>
    <row r="551" spans="1:13" x14ac:dyDescent="0.25">
      <c r="A551" s="5" t="s">
        <v>21</v>
      </c>
      <c r="B551" s="5" t="s">
        <v>550</v>
      </c>
      <c r="C551" s="5" t="s">
        <v>1780</v>
      </c>
      <c r="D551" s="5" t="s">
        <v>5512</v>
      </c>
      <c r="E551" s="5" t="s">
        <v>6756</v>
      </c>
      <c r="F551" s="5" t="s">
        <v>8000</v>
      </c>
      <c r="G551" s="5" t="s">
        <v>9244</v>
      </c>
      <c r="H551" s="5" t="s">
        <v>10488</v>
      </c>
      <c r="I551" s="5" t="s">
        <v>3024</v>
      </c>
      <c r="J551" s="5" t="s">
        <v>22</v>
      </c>
      <c r="K551" s="5" t="s">
        <v>12978</v>
      </c>
      <c r="L551" s="5" t="s">
        <v>4268</v>
      </c>
      <c r="M551" s="5" t="s">
        <v>11733</v>
      </c>
    </row>
    <row r="552" spans="1:13" x14ac:dyDescent="0.25">
      <c r="A552" s="5" t="s">
        <v>21</v>
      </c>
      <c r="B552" s="5" t="s">
        <v>551</v>
      </c>
      <c r="C552" s="5" t="s">
        <v>1781</v>
      </c>
      <c r="D552" s="5" t="s">
        <v>5513</v>
      </c>
      <c r="E552" s="5" t="s">
        <v>6757</v>
      </c>
      <c r="F552" s="5" t="s">
        <v>8001</v>
      </c>
      <c r="G552" s="5" t="s">
        <v>9245</v>
      </c>
      <c r="H552" s="5" t="s">
        <v>10489</v>
      </c>
      <c r="I552" s="5" t="s">
        <v>3025</v>
      </c>
      <c r="J552" s="5" t="s">
        <v>22</v>
      </c>
      <c r="K552" s="5" t="s">
        <v>12979</v>
      </c>
      <c r="L552" s="5" t="s">
        <v>4269</v>
      </c>
      <c r="M552" s="5" t="s">
        <v>11734</v>
      </c>
    </row>
    <row r="553" spans="1:13" x14ac:dyDescent="0.25">
      <c r="A553" s="5" t="s">
        <v>21</v>
      </c>
      <c r="B553" s="5" t="s">
        <v>552</v>
      </c>
      <c r="C553" s="5" t="s">
        <v>1782</v>
      </c>
      <c r="D553" s="5" t="s">
        <v>5514</v>
      </c>
      <c r="E553" s="5" t="s">
        <v>6758</v>
      </c>
      <c r="F553" s="5" t="s">
        <v>8002</v>
      </c>
      <c r="G553" s="5" t="s">
        <v>9246</v>
      </c>
      <c r="H553" s="5" t="s">
        <v>10490</v>
      </c>
      <c r="I553" s="5" t="s">
        <v>3026</v>
      </c>
      <c r="J553" s="5" t="s">
        <v>22</v>
      </c>
      <c r="K553" s="5" t="s">
        <v>12980</v>
      </c>
      <c r="L553" s="5" t="s">
        <v>4270</v>
      </c>
      <c r="M553" s="5" t="s">
        <v>11735</v>
      </c>
    </row>
    <row r="554" spans="1:13" x14ac:dyDescent="0.25">
      <c r="A554" s="5" t="s">
        <v>21</v>
      </c>
      <c r="B554" s="5" t="s">
        <v>553</v>
      </c>
      <c r="C554" s="5" t="s">
        <v>1783</v>
      </c>
      <c r="D554" s="5" t="s">
        <v>5515</v>
      </c>
      <c r="E554" s="5" t="s">
        <v>6759</v>
      </c>
      <c r="F554" s="5" t="s">
        <v>8003</v>
      </c>
      <c r="G554" s="5" t="s">
        <v>9247</v>
      </c>
      <c r="H554" s="5" t="s">
        <v>10491</v>
      </c>
      <c r="I554" s="5" t="s">
        <v>3027</v>
      </c>
      <c r="J554" s="5" t="s">
        <v>22</v>
      </c>
      <c r="K554" s="5" t="s">
        <v>12981</v>
      </c>
      <c r="L554" s="5" t="s">
        <v>4271</v>
      </c>
      <c r="M554" s="5" t="s">
        <v>11736</v>
      </c>
    </row>
    <row r="555" spans="1:13" x14ac:dyDescent="0.25">
      <c r="A555" s="5" t="s">
        <v>21</v>
      </c>
      <c r="B555" s="5" t="s">
        <v>554</v>
      </c>
      <c r="C555" s="5" t="s">
        <v>1784</v>
      </c>
      <c r="D555" s="5" t="s">
        <v>5516</v>
      </c>
      <c r="E555" s="5" t="s">
        <v>6760</v>
      </c>
      <c r="F555" s="5" t="s">
        <v>8004</v>
      </c>
      <c r="G555" s="5" t="s">
        <v>9248</v>
      </c>
      <c r="H555" s="5" t="s">
        <v>10492</v>
      </c>
      <c r="I555" s="5" t="s">
        <v>3028</v>
      </c>
      <c r="J555" s="5" t="s">
        <v>22</v>
      </c>
      <c r="K555" s="5" t="s">
        <v>12982</v>
      </c>
      <c r="L555" s="5" t="s">
        <v>4272</v>
      </c>
      <c r="M555" s="5" t="s">
        <v>11737</v>
      </c>
    </row>
    <row r="556" spans="1:13" x14ac:dyDescent="0.25">
      <c r="A556" s="5" t="s">
        <v>21</v>
      </c>
      <c r="B556" s="5" t="s">
        <v>555</v>
      </c>
      <c r="C556" s="5" t="s">
        <v>1785</v>
      </c>
      <c r="D556" s="5" t="s">
        <v>5517</v>
      </c>
      <c r="E556" s="5" t="s">
        <v>6761</v>
      </c>
      <c r="F556" s="5" t="s">
        <v>8005</v>
      </c>
      <c r="G556" s="5" t="s">
        <v>9249</v>
      </c>
      <c r="H556" s="5" t="s">
        <v>10493</v>
      </c>
      <c r="I556" s="5" t="s">
        <v>3029</v>
      </c>
      <c r="J556" s="5" t="s">
        <v>22</v>
      </c>
      <c r="K556" s="5" t="s">
        <v>12983</v>
      </c>
      <c r="L556" s="5" t="s">
        <v>4273</v>
      </c>
      <c r="M556" s="5" t="s">
        <v>11738</v>
      </c>
    </row>
    <row r="557" spans="1:13" x14ac:dyDescent="0.25">
      <c r="A557" s="5" t="s">
        <v>21</v>
      </c>
      <c r="B557" s="5" t="s">
        <v>556</v>
      </c>
      <c r="C557" s="5" t="s">
        <v>1786</v>
      </c>
      <c r="D557" s="5" t="s">
        <v>5518</v>
      </c>
      <c r="E557" s="5" t="s">
        <v>6762</v>
      </c>
      <c r="F557" s="5" t="s">
        <v>8006</v>
      </c>
      <c r="G557" s="5" t="s">
        <v>9250</v>
      </c>
      <c r="H557" s="5" t="s">
        <v>10494</v>
      </c>
      <c r="I557" s="5" t="s">
        <v>3030</v>
      </c>
      <c r="J557" s="5" t="s">
        <v>22</v>
      </c>
      <c r="K557" s="5" t="s">
        <v>12984</v>
      </c>
      <c r="L557" s="5" t="s">
        <v>4274</v>
      </c>
      <c r="M557" s="5" t="s">
        <v>11739</v>
      </c>
    </row>
    <row r="558" spans="1:13" x14ac:dyDescent="0.25">
      <c r="A558" s="5" t="s">
        <v>21</v>
      </c>
      <c r="B558" s="5" t="s">
        <v>557</v>
      </c>
      <c r="C558" s="5" t="s">
        <v>1787</v>
      </c>
      <c r="D558" s="5" t="s">
        <v>5519</v>
      </c>
      <c r="E558" s="5" t="s">
        <v>6763</v>
      </c>
      <c r="F558" s="5" t="s">
        <v>8007</v>
      </c>
      <c r="G558" s="5" t="s">
        <v>9251</v>
      </c>
      <c r="H558" s="5" t="s">
        <v>10495</v>
      </c>
      <c r="I558" s="5" t="s">
        <v>3031</v>
      </c>
      <c r="J558" s="5" t="s">
        <v>22</v>
      </c>
      <c r="K558" s="5" t="s">
        <v>12985</v>
      </c>
      <c r="L558" s="5" t="s">
        <v>4275</v>
      </c>
      <c r="M558" s="5" t="s">
        <v>11740</v>
      </c>
    </row>
    <row r="559" spans="1:13" x14ac:dyDescent="0.25">
      <c r="A559" s="5" t="s">
        <v>21</v>
      </c>
      <c r="B559" s="5" t="s">
        <v>558</v>
      </c>
      <c r="C559" s="5" t="s">
        <v>1788</v>
      </c>
      <c r="D559" s="5" t="s">
        <v>5520</v>
      </c>
      <c r="E559" s="5" t="s">
        <v>6764</v>
      </c>
      <c r="F559" s="5" t="s">
        <v>8008</v>
      </c>
      <c r="G559" s="5" t="s">
        <v>9252</v>
      </c>
      <c r="H559" s="5" t="s">
        <v>10496</v>
      </c>
      <c r="I559" s="5" t="s">
        <v>3032</v>
      </c>
      <c r="J559" s="5" t="s">
        <v>22</v>
      </c>
      <c r="K559" s="5" t="s">
        <v>12986</v>
      </c>
      <c r="L559" s="5" t="s">
        <v>4276</v>
      </c>
      <c r="M559" s="5" t="s">
        <v>11741</v>
      </c>
    </row>
    <row r="560" spans="1:13" x14ac:dyDescent="0.25">
      <c r="A560" s="5" t="s">
        <v>21</v>
      </c>
      <c r="B560" s="5" t="s">
        <v>559</v>
      </c>
      <c r="C560" s="5" t="s">
        <v>1789</v>
      </c>
      <c r="D560" s="5" t="s">
        <v>5521</v>
      </c>
      <c r="E560" s="5" t="s">
        <v>6765</v>
      </c>
      <c r="F560" s="5" t="s">
        <v>8009</v>
      </c>
      <c r="G560" s="5" t="s">
        <v>9253</v>
      </c>
      <c r="H560" s="5" t="s">
        <v>10497</v>
      </c>
      <c r="I560" s="5" t="s">
        <v>3033</v>
      </c>
      <c r="J560" s="5" t="s">
        <v>22</v>
      </c>
      <c r="K560" s="5" t="s">
        <v>12987</v>
      </c>
      <c r="L560" s="5" t="s">
        <v>4277</v>
      </c>
      <c r="M560" s="5" t="s">
        <v>11742</v>
      </c>
    </row>
    <row r="561" spans="1:13" x14ac:dyDescent="0.25">
      <c r="A561" s="5" t="s">
        <v>21</v>
      </c>
      <c r="B561" s="5" t="s">
        <v>560</v>
      </c>
      <c r="C561" s="5" t="s">
        <v>1790</v>
      </c>
      <c r="D561" s="5" t="s">
        <v>5522</v>
      </c>
      <c r="E561" s="5" t="s">
        <v>6766</v>
      </c>
      <c r="F561" s="5" t="s">
        <v>8010</v>
      </c>
      <c r="G561" s="5" t="s">
        <v>9254</v>
      </c>
      <c r="H561" s="5" t="s">
        <v>10498</v>
      </c>
      <c r="I561" s="5" t="s">
        <v>3034</v>
      </c>
      <c r="J561" s="5" t="s">
        <v>22</v>
      </c>
      <c r="K561" s="5" t="s">
        <v>12988</v>
      </c>
      <c r="L561" s="5" t="s">
        <v>4278</v>
      </c>
      <c r="M561" s="5" t="s">
        <v>11743</v>
      </c>
    </row>
    <row r="562" spans="1:13" x14ac:dyDescent="0.25">
      <c r="A562" s="5" t="s">
        <v>21</v>
      </c>
      <c r="B562" s="5" t="s">
        <v>561</v>
      </c>
      <c r="C562" s="5" t="s">
        <v>1791</v>
      </c>
      <c r="D562" s="5" t="s">
        <v>5523</v>
      </c>
      <c r="E562" s="5" t="s">
        <v>6767</v>
      </c>
      <c r="F562" s="5" t="s">
        <v>8011</v>
      </c>
      <c r="G562" s="5" t="s">
        <v>9255</v>
      </c>
      <c r="H562" s="5" t="s">
        <v>10499</v>
      </c>
      <c r="I562" s="5" t="s">
        <v>3035</v>
      </c>
      <c r="J562" s="5" t="s">
        <v>22</v>
      </c>
      <c r="K562" s="5" t="s">
        <v>12989</v>
      </c>
      <c r="L562" s="5" t="s">
        <v>4279</v>
      </c>
      <c r="M562" s="5" t="s">
        <v>11744</v>
      </c>
    </row>
    <row r="563" spans="1:13" x14ac:dyDescent="0.25">
      <c r="A563" s="5" t="s">
        <v>21</v>
      </c>
      <c r="B563" s="5" t="s">
        <v>562</v>
      </c>
      <c r="C563" s="5" t="s">
        <v>1792</v>
      </c>
      <c r="D563" s="5" t="s">
        <v>5524</v>
      </c>
      <c r="E563" s="5" t="s">
        <v>6768</v>
      </c>
      <c r="F563" s="5" t="s">
        <v>8012</v>
      </c>
      <c r="G563" s="5" t="s">
        <v>9256</v>
      </c>
      <c r="H563" s="5" t="s">
        <v>10500</v>
      </c>
      <c r="I563" s="5" t="s">
        <v>3036</v>
      </c>
      <c r="J563" s="5" t="s">
        <v>22</v>
      </c>
      <c r="K563" s="5" t="s">
        <v>12990</v>
      </c>
      <c r="L563" s="5" t="s">
        <v>4280</v>
      </c>
      <c r="M563" s="5" t="s">
        <v>11745</v>
      </c>
    </row>
    <row r="564" spans="1:13" x14ac:dyDescent="0.25">
      <c r="A564" s="5" t="s">
        <v>21</v>
      </c>
      <c r="B564" s="5" t="s">
        <v>563</v>
      </c>
      <c r="C564" s="5" t="s">
        <v>1793</v>
      </c>
      <c r="D564" s="5" t="s">
        <v>5525</v>
      </c>
      <c r="E564" s="5" t="s">
        <v>6769</v>
      </c>
      <c r="F564" s="5" t="s">
        <v>8013</v>
      </c>
      <c r="G564" s="5" t="s">
        <v>9257</v>
      </c>
      <c r="H564" s="5" t="s">
        <v>10501</v>
      </c>
      <c r="I564" s="5" t="s">
        <v>3037</v>
      </c>
      <c r="J564" s="5" t="s">
        <v>22</v>
      </c>
      <c r="K564" s="5" t="s">
        <v>12991</v>
      </c>
      <c r="L564" s="5" t="s">
        <v>4281</v>
      </c>
      <c r="M564" s="5" t="s">
        <v>11746</v>
      </c>
    </row>
    <row r="565" spans="1:13" x14ac:dyDescent="0.25">
      <c r="A565" s="5" t="s">
        <v>21</v>
      </c>
      <c r="B565" s="5" t="s">
        <v>564</v>
      </c>
      <c r="C565" s="5" t="s">
        <v>1794</v>
      </c>
      <c r="D565" s="5" t="s">
        <v>5526</v>
      </c>
      <c r="E565" s="5" t="s">
        <v>6770</v>
      </c>
      <c r="F565" s="5" t="s">
        <v>8014</v>
      </c>
      <c r="G565" s="5" t="s">
        <v>9258</v>
      </c>
      <c r="H565" s="5" t="s">
        <v>10502</v>
      </c>
      <c r="I565" s="5" t="s">
        <v>3038</v>
      </c>
      <c r="J565" s="5" t="s">
        <v>22</v>
      </c>
      <c r="K565" s="5" t="s">
        <v>12992</v>
      </c>
      <c r="L565" s="5" t="s">
        <v>4282</v>
      </c>
      <c r="M565" s="5" t="s">
        <v>11747</v>
      </c>
    </row>
    <row r="566" spans="1:13" x14ac:dyDescent="0.25">
      <c r="A566" s="5" t="s">
        <v>21</v>
      </c>
      <c r="B566" s="5" t="s">
        <v>565</v>
      </c>
      <c r="C566" s="5" t="s">
        <v>1795</v>
      </c>
      <c r="D566" s="5" t="s">
        <v>5527</v>
      </c>
      <c r="E566" s="5" t="s">
        <v>6771</v>
      </c>
      <c r="F566" s="5" t="s">
        <v>8015</v>
      </c>
      <c r="G566" s="5" t="s">
        <v>9259</v>
      </c>
      <c r="H566" s="5" t="s">
        <v>10503</v>
      </c>
      <c r="I566" s="5" t="s">
        <v>3039</v>
      </c>
      <c r="J566" s="5" t="s">
        <v>22</v>
      </c>
      <c r="K566" s="5" t="s">
        <v>12993</v>
      </c>
      <c r="L566" s="5" t="s">
        <v>4283</v>
      </c>
      <c r="M566" s="5" t="s">
        <v>11748</v>
      </c>
    </row>
    <row r="567" spans="1:13" x14ac:dyDescent="0.25">
      <c r="A567" s="5" t="s">
        <v>21</v>
      </c>
      <c r="B567" s="5" t="s">
        <v>566</v>
      </c>
      <c r="C567" s="5" t="s">
        <v>1796</v>
      </c>
      <c r="D567" s="5" t="s">
        <v>5528</v>
      </c>
      <c r="E567" s="5" t="s">
        <v>6772</v>
      </c>
      <c r="F567" s="5" t="s">
        <v>8016</v>
      </c>
      <c r="G567" s="5" t="s">
        <v>9260</v>
      </c>
      <c r="H567" s="5" t="s">
        <v>10504</v>
      </c>
      <c r="I567" s="5" t="s">
        <v>3040</v>
      </c>
      <c r="J567" s="5" t="s">
        <v>22</v>
      </c>
      <c r="K567" s="5" t="s">
        <v>12994</v>
      </c>
      <c r="L567" s="5" t="s">
        <v>4284</v>
      </c>
      <c r="M567" s="5" t="s">
        <v>11749</v>
      </c>
    </row>
    <row r="568" spans="1:13" x14ac:dyDescent="0.25">
      <c r="A568" s="5" t="s">
        <v>21</v>
      </c>
      <c r="B568" s="5" t="s">
        <v>567</v>
      </c>
      <c r="C568" s="5" t="s">
        <v>1797</v>
      </c>
      <c r="D568" s="5" t="s">
        <v>5529</v>
      </c>
      <c r="E568" s="5" t="s">
        <v>6773</v>
      </c>
      <c r="F568" s="5" t="s">
        <v>8017</v>
      </c>
      <c r="G568" s="5" t="s">
        <v>9261</v>
      </c>
      <c r="H568" s="5" t="s">
        <v>10505</v>
      </c>
      <c r="I568" s="5" t="s">
        <v>3041</v>
      </c>
      <c r="J568" s="5" t="s">
        <v>22</v>
      </c>
      <c r="K568" s="5" t="s">
        <v>12995</v>
      </c>
      <c r="L568" s="5" t="s">
        <v>4285</v>
      </c>
      <c r="M568" s="5" t="s">
        <v>11750</v>
      </c>
    </row>
    <row r="569" spans="1:13" x14ac:dyDescent="0.25">
      <c r="A569" s="5" t="s">
        <v>21</v>
      </c>
      <c r="B569" s="5" t="s">
        <v>568</v>
      </c>
      <c r="C569" s="5" t="s">
        <v>1798</v>
      </c>
      <c r="D569" s="5" t="s">
        <v>5530</v>
      </c>
      <c r="E569" s="5" t="s">
        <v>6774</v>
      </c>
      <c r="F569" s="5" t="s">
        <v>8018</v>
      </c>
      <c r="G569" s="5" t="s">
        <v>9262</v>
      </c>
      <c r="H569" s="5" t="s">
        <v>10506</v>
      </c>
      <c r="I569" s="5" t="s">
        <v>3042</v>
      </c>
      <c r="J569" s="5" t="s">
        <v>22</v>
      </c>
      <c r="K569" s="5" t="s">
        <v>12996</v>
      </c>
      <c r="L569" s="5" t="s">
        <v>4286</v>
      </c>
      <c r="M569" s="5" t="s">
        <v>11751</v>
      </c>
    </row>
    <row r="570" spans="1:13" x14ac:dyDescent="0.25">
      <c r="A570" s="5" t="s">
        <v>21</v>
      </c>
      <c r="B570" s="5" t="s">
        <v>569</v>
      </c>
      <c r="C570" s="5" t="s">
        <v>1799</v>
      </c>
      <c r="D570" s="5" t="s">
        <v>5531</v>
      </c>
      <c r="E570" s="5" t="s">
        <v>6775</v>
      </c>
      <c r="F570" s="5" t="s">
        <v>8019</v>
      </c>
      <c r="G570" s="5" t="s">
        <v>9263</v>
      </c>
      <c r="H570" s="5" t="s">
        <v>10507</v>
      </c>
      <c r="I570" s="5" t="s">
        <v>3043</v>
      </c>
      <c r="J570" s="5" t="s">
        <v>22</v>
      </c>
      <c r="K570" s="5" t="s">
        <v>12997</v>
      </c>
      <c r="L570" s="5" t="s">
        <v>4287</v>
      </c>
      <c r="M570" s="5" t="s">
        <v>11752</v>
      </c>
    </row>
    <row r="571" spans="1:13" x14ac:dyDescent="0.25">
      <c r="A571" s="5" t="s">
        <v>21</v>
      </c>
      <c r="B571" s="5" t="s">
        <v>570</v>
      </c>
      <c r="C571" s="5" t="s">
        <v>1800</v>
      </c>
      <c r="D571" s="5" t="s">
        <v>5532</v>
      </c>
      <c r="E571" s="5" t="s">
        <v>6776</v>
      </c>
      <c r="F571" s="5" t="s">
        <v>8020</v>
      </c>
      <c r="G571" s="5" t="s">
        <v>9264</v>
      </c>
      <c r="H571" s="5" t="s">
        <v>10508</v>
      </c>
      <c r="I571" s="5" t="s">
        <v>3044</v>
      </c>
      <c r="J571" s="5" t="s">
        <v>22</v>
      </c>
      <c r="K571" s="5" t="s">
        <v>12998</v>
      </c>
      <c r="L571" s="5" t="s">
        <v>4288</v>
      </c>
      <c r="M571" s="5" t="s">
        <v>11753</v>
      </c>
    </row>
    <row r="572" spans="1:13" x14ac:dyDescent="0.25">
      <c r="A572" s="5" t="s">
        <v>21</v>
      </c>
      <c r="B572" s="5" t="s">
        <v>571</v>
      </c>
      <c r="C572" s="5" t="s">
        <v>1801</v>
      </c>
      <c r="D572" s="5" t="s">
        <v>5533</v>
      </c>
      <c r="E572" s="5" t="s">
        <v>6777</v>
      </c>
      <c r="F572" s="5" t="s">
        <v>8021</v>
      </c>
      <c r="G572" s="5" t="s">
        <v>9265</v>
      </c>
      <c r="H572" s="5" t="s">
        <v>10509</v>
      </c>
      <c r="I572" s="5" t="s">
        <v>3045</v>
      </c>
      <c r="J572" s="5" t="s">
        <v>22</v>
      </c>
      <c r="K572" s="5" t="s">
        <v>12999</v>
      </c>
      <c r="L572" s="5" t="s">
        <v>4289</v>
      </c>
      <c r="M572" s="5" t="s">
        <v>11754</v>
      </c>
    </row>
    <row r="573" spans="1:13" x14ac:dyDescent="0.25">
      <c r="A573" s="5" t="s">
        <v>21</v>
      </c>
      <c r="B573" s="5" t="s">
        <v>572</v>
      </c>
      <c r="C573" s="5" t="s">
        <v>1802</v>
      </c>
      <c r="D573" s="5" t="s">
        <v>5534</v>
      </c>
      <c r="E573" s="5" t="s">
        <v>6778</v>
      </c>
      <c r="F573" s="5" t="s">
        <v>8022</v>
      </c>
      <c r="G573" s="5" t="s">
        <v>9266</v>
      </c>
      <c r="H573" s="5" t="s">
        <v>10510</v>
      </c>
      <c r="I573" s="5" t="s">
        <v>3046</v>
      </c>
      <c r="J573" s="5" t="s">
        <v>22</v>
      </c>
      <c r="K573" s="5" t="s">
        <v>13000</v>
      </c>
      <c r="L573" s="5" t="s">
        <v>4290</v>
      </c>
      <c r="M573" s="5" t="s">
        <v>11755</v>
      </c>
    </row>
    <row r="574" spans="1:13" x14ac:dyDescent="0.25">
      <c r="A574" s="5" t="s">
        <v>21</v>
      </c>
      <c r="B574" s="5" t="s">
        <v>573</v>
      </c>
      <c r="C574" s="5" t="s">
        <v>1803</v>
      </c>
      <c r="D574" s="5" t="s">
        <v>5535</v>
      </c>
      <c r="E574" s="5" t="s">
        <v>6779</v>
      </c>
      <c r="F574" s="5" t="s">
        <v>8023</v>
      </c>
      <c r="G574" s="5" t="s">
        <v>9267</v>
      </c>
      <c r="H574" s="5" t="s">
        <v>10511</v>
      </c>
      <c r="I574" s="5" t="s">
        <v>3047</v>
      </c>
      <c r="J574" s="5" t="s">
        <v>22</v>
      </c>
      <c r="K574" s="5" t="s">
        <v>13001</v>
      </c>
      <c r="L574" s="5" t="s">
        <v>4291</v>
      </c>
      <c r="M574" s="5" t="s">
        <v>11756</v>
      </c>
    </row>
    <row r="575" spans="1:13" x14ac:dyDescent="0.25">
      <c r="A575" s="5" t="s">
        <v>21</v>
      </c>
      <c r="B575" s="5" t="s">
        <v>574</v>
      </c>
      <c r="C575" s="5" t="s">
        <v>1804</v>
      </c>
      <c r="D575" s="5" t="s">
        <v>5536</v>
      </c>
      <c r="E575" s="5" t="s">
        <v>6780</v>
      </c>
      <c r="F575" s="5" t="s">
        <v>8024</v>
      </c>
      <c r="G575" s="5" t="s">
        <v>9268</v>
      </c>
      <c r="H575" s="5" t="s">
        <v>10512</v>
      </c>
      <c r="I575" s="5" t="s">
        <v>3048</v>
      </c>
      <c r="J575" s="5" t="s">
        <v>22</v>
      </c>
      <c r="K575" s="5" t="s">
        <v>13002</v>
      </c>
      <c r="L575" s="5" t="s">
        <v>4292</v>
      </c>
      <c r="M575" s="5" t="s">
        <v>11757</v>
      </c>
    </row>
    <row r="576" spans="1:13" x14ac:dyDescent="0.25">
      <c r="A576" s="5" t="s">
        <v>21</v>
      </c>
      <c r="B576" s="5" t="s">
        <v>575</v>
      </c>
      <c r="C576" s="5" t="s">
        <v>1805</v>
      </c>
      <c r="D576" s="5" t="s">
        <v>5537</v>
      </c>
      <c r="E576" s="5" t="s">
        <v>6781</v>
      </c>
      <c r="F576" s="5" t="s">
        <v>8025</v>
      </c>
      <c r="G576" s="5" t="s">
        <v>9269</v>
      </c>
      <c r="H576" s="5" t="s">
        <v>10513</v>
      </c>
      <c r="I576" s="5" t="s">
        <v>3049</v>
      </c>
      <c r="J576" s="5" t="s">
        <v>22</v>
      </c>
      <c r="K576" s="5" t="s">
        <v>13003</v>
      </c>
      <c r="L576" s="5" t="s">
        <v>4293</v>
      </c>
      <c r="M576" s="5" t="s">
        <v>11758</v>
      </c>
    </row>
    <row r="577" spans="1:13" x14ac:dyDescent="0.25">
      <c r="A577" s="5" t="s">
        <v>21</v>
      </c>
      <c r="B577" s="5" t="s">
        <v>576</v>
      </c>
      <c r="C577" s="5" t="s">
        <v>1806</v>
      </c>
      <c r="D577" s="5" t="s">
        <v>5538</v>
      </c>
      <c r="E577" s="5" t="s">
        <v>6782</v>
      </c>
      <c r="F577" s="5" t="s">
        <v>8026</v>
      </c>
      <c r="G577" s="5" t="s">
        <v>9270</v>
      </c>
      <c r="H577" s="5" t="s">
        <v>10514</v>
      </c>
      <c r="I577" s="5" t="s">
        <v>3050</v>
      </c>
      <c r="J577" s="5" t="s">
        <v>22</v>
      </c>
      <c r="K577" s="5" t="s">
        <v>13004</v>
      </c>
      <c r="L577" s="5" t="s">
        <v>4294</v>
      </c>
      <c r="M577" s="5" t="s">
        <v>11759</v>
      </c>
    </row>
    <row r="578" spans="1:13" x14ac:dyDescent="0.25">
      <c r="A578" s="5" t="s">
        <v>21</v>
      </c>
      <c r="B578" s="5" t="s">
        <v>577</v>
      </c>
      <c r="C578" s="5" t="s">
        <v>1807</v>
      </c>
      <c r="D578" s="5" t="s">
        <v>5539</v>
      </c>
      <c r="E578" s="5" t="s">
        <v>6783</v>
      </c>
      <c r="F578" s="5" t="s">
        <v>8027</v>
      </c>
      <c r="G578" s="5" t="s">
        <v>9271</v>
      </c>
      <c r="H578" s="5" t="s">
        <v>10515</v>
      </c>
      <c r="I578" s="5" t="s">
        <v>3051</v>
      </c>
      <c r="J578" s="5" t="s">
        <v>22</v>
      </c>
      <c r="K578" s="5" t="s">
        <v>13005</v>
      </c>
      <c r="L578" s="5" t="s">
        <v>4295</v>
      </c>
      <c r="M578" s="5" t="s">
        <v>11760</v>
      </c>
    </row>
    <row r="579" spans="1:13" x14ac:dyDescent="0.25">
      <c r="A579" s="5" t="s">
        <v>21</v>
      </c>
      <c r="B579" s="5" t="s">
        <v>578</v>
      </c>
      <c r="C579" s="5" t="s">
        <v>1808</v>
      </c>
      <c r="D579" s="5" t="s">
        <v>5540</v>
      </c>
      <c r="E579" s="5" t="s">
        <v>6784</v>
      </c>
      <c r="F579" s="5" t="s">
        <v>8028</v>
      </c>
      <c r="G579" s="5" t="s">
        <v>9272</v>
      </c>
      <c r="H579" s="5" t="s">
        <v>10516</v>
      </c>
      <c r="I579" s="5" t="s">
        <v>3052</v>
      </c>
      <c r="J579" s="5" t="s">
        <v>22</v>
      </c>
      <c r="K579" s="5" t="s">
        <v>13006</v>
      </c>
      <c r="L579" s="5" t="s">
        <v>4296</v>
      </c>
      <c r="M579" s="5" t="s">
        <v>11761</v>
      </c>
    </row>
    <row r="580" spans="1:13" x14ac:dyDescent="0.25">
      <c r="A580" s="5" t="s">
        <v>21</v>
      </c>
      <c r="B580" s="5" t="s">
        <v>579</v>
      </c>
      <c r="C580" s="5" t="s">
        <v>1809</v>
      </c>
      <c r="D580" s="5" t="s">
        <v>5541</v>
      </c>
      <c r="E580" s="5" t="s">
        <v>6785</v>
      </c>
      <c r="F580" s="5" t="s">
        <v>8029</v>
      </c>
      <c r="G580" s="5" t="s">
        <v>9273</v>
      </c>
      <c r="H580" s="5" t="s">
        <v>10517</v>
      </c>
      <c r="I580" s="5" t="s">
        <v>3053</v>
      </c>
      <c r="J580" s="5" t="s">
        <v>22</v>
      </c>
      <c r="K580" s="5" t="s">
        <v>13007</v>
      </c>
      <c r="L580" s="5" t="s">
        <v>4297</v>
      </c>
      <c r="M580" s="5" t="s">
        <v>11762</v>
      </c>
    </row>
    <row r="581" spans="1:13" x14ac:dyDescent="0.25">
      <c r="A581" s="5" t="s">
        <v>21</v>
      </c>
      <c r="B581" s="5" t="s">
        <v>580</v>
      </c>
      <c r="C581" s="5" t="s">
        <v>1810</v>
      </c>
      <c r="D581" s="5" t="s">
        <v>5542</v>
      </c>
      <c r="E581" s="5" t="s">
        <v>6786</v>
      </c>
      <c r="F581" s="5" t="s">
        <v>8030</v>
      </c>
      <c r="G581" s="5" t="s">
        <v>9274</v>
      </c>
      <c r="H581" s="5" t="s">
        <v>10518</v>
      </c>
      <c r="I581" s="5" t="s">
        <v>3054</v>
      </c>
      <c r="J581" s="5" t="s">
        <v>22</v>
      </c>
      <c r="K581" s="5" t="s">
        <v>13008</v>
      </c>
      <c r="L581" s="5" t="s">
        <v>4298</v>
      </c>
      <c r="M581" s="5" t="s">
        <v>11763</v>
      </c>
    </row>
    <row r="582" spans="1:13" x14ac:dyDescent="0.25">
      <c r="A582" s="5" t="s">
        <v>21</v>
      </c>
      <c r="B582" s="5" t="s">
        <v>581</v>
      </c>
      <c r="C582" s="5" t="s">
        <v>1811</v>
      </c>
      <c r="D582" s="5" t="s">
        <v>5543</v>
      </c>
      <c r="E582" s="5" t="s">
        <v>6787</v>
      </c>
      <c r="F582" s="5" t="s">
        <v>8031</v>
      </c>
      <c r="G582" s="5" t="s">
        <v>9275</v>
      </c>
      <c r="H582" s="5" t="s">
        <v>10519</v>
      </c>
      <c r="I582" s="5" t="s">
        <v>3055</v>
      </c>
      <c r="J582" s="5" t="s">
        <v>22</v>
      </c>
      <c r="K582" s="5" t="s">
        <v>13009</v>
      </c>
      <c r="L582" s="5" t="s">
        <v>4299</v>
      </c>
      <c r="M582" s="5" t="s">
        <v>11764</v>
      </c>
    </row>
    <row r="583" spans="1:13" x14ac:dyDescent="0.25">
      <c r="A583" s="5" t="s">
        <v>21</v>
      </c>
      <c r="B583" s="5" t="s">
        <v>582</v>
      </c>
      <c r="C583" s="5" t="s">
        <v>1812</v>
      </c>
      <c r="D583" s="5" t="s">
        <v>5544</v>
      </c>
      <c r="E583" s="5" t="s">
        <v>6788</v>
      </c>
      <c r="F583" s="5" t="s">
        <v>8032</v>
      </c>
      <c r="G583" s="5" t="s">
        <v>9276</v>
      </c>
      <c r="H583" s="5" t="s">
        <v>10520</v>
      </c>
      <c r="I583" s="5" t="s">
        <v>3056</v>
      </c>
      <c r="J583" s="5" t="s">
        <v>22</v>
      </c>
      <c r="K583" s="5" t="s">
        <v>13010</v>
      </c>
      <c r="L583" s="5" t="s">
        <v>4300</v>
      </c>
      <c r="M583" s="5" t="s">
        <v>11765</v>
      </c>
    </row>
    <row r="584" spans="1:13" x14ac:dyDescent="0.25">
      <c r="A584" s="5" t="s">
        <v>21</v>
      </c>
      <c r="B584" s="5" t="s">
        <v>583</v>
      </c>
      <c r="C584" s="5" t="s">
        <v>1813</v>
      </c>
      <c r="D584" s="5" t="s">
        <v>5545</v>
      </c>
      <c r="E584" s="5" t="s">
        <v>6789</v>
      </c>
      <c r="F584" s="5" t="s">
        <v>8033</v>
      </c>
      <c r="G584" s="5" t="s">
        <v>9277</v>
      </c>
      <c r="H584" s="5" t="s">
        <v>10521</v>
      </c>
      <c r="I584" s="5" t="s">
        <v>3057</v>
      </c>
      <c r="J584" s="5" t="s">
        <v>22</v>
      </c>
      <c r="K584" s="5" t="s">
        <v>13011</v>
      </c>
      <c r="L584" s="5" t="s">
        <v>4301</v>
      </c>
      <c r="M584" s="5" t="s">
        <v>11766</v>
      </c>
    </row>
    <row r="585" spans="1:13" x14ac:dyDescent="0.25">
      <c r="A585" s="5" t="s">
        <v>21</v>
      </c>
      <c r="B585" s="5" t="s">
        <v>584</v>
      </c>
      <c r="C585" s="5" t="s">
        <v>1814</v>
      </c>
      <c r="D585" s="5" t="s">
        <v>5546</v>
      </c>
      <c r="E585" s="5" t="s">
        <v>6790</v>
      </c>
      <c r="F585" s="5" t="s">
        <v>8034</v>
      </c>
      <c r="G585" s="5" t="s">
        <v>9278</v>
      </c>
      <c r="H585" s="5" t="s">
        <v>10522</v>
      </c>
      <c r="I585" s="5" t="s">
        <v>3058</v>
      </c>
      <c r="J585" s="5" t="s">
        <v>22</v>
      </c>
      <c r="K585" s="5" t="s">
        <v>13012</v>
      </c>
      <c r="L585" s="5" t="s">
        <v>4302</v>
      </c>
      <c r="M585" s="5" t="s">
        <v>11767</v>
      </c>
    </row>
    <row r="586" spans="1:13" x14ac:dyDescent="0.25">
      <c r="A586" s="5" t="s">
        <v>21</v>
      </c>
      <c r="B586" s="5" t="s">
        <v>585</v>
      </c>
      <c r="C586" s="5" t="s">
        <v>1815</v>
      </c>
      <c r="D586" s="5" t="s">
        <v>5547</v>
      </c>
      <c r="E586" s="5" t="s">
        <v>6791</v>
      </c>
      <c r="F586" s="5" t="s">
        <v>8035</v>
      </c>
      <c r="G586" s="5" t="s">
        <v>9279</v>
      </c>
      <c r="H586" s="5" t="s">
        <v>10523</v>
      </c>
      <c r="I586" s="5" t="s">
        <v>3059</v>
      </c>
      <c r="J586" s="5" t="s">
        <v>22</v>
      </c>
      <c r="K586" s="5" t="s">
        <v>13013</v>
      </c>
      <c r="L586" s="5" t="s">
        <v>4303</v>
      </c>
      <c r="M586" s="5" t="s">
        <v>11768</v>
      </c>
    </row>
    <row r="587" spans="1:13" x14ac:dyDescent="0.25">
      <c r="A587" s="5" t="s">
        <v>21</v>
      </c>
      <c r="B587" s="5" t="s">
        <v>586</v>
      </c>
      <c r="C587" s="5" t="s">
        <v>1816</v>
      </c>
      <c r="D587" s="5" t="s">
        <v>5548</v>
      </c>
      <c r="E587" s="5" t="s">
        <v>6792</v>
      </c>
      <c r="F587" s="5" t="s">
        <v>8036</v>
      </c>
      <c r="G587" s="5" t="s">
        <v>9280</v>
      </c>
      <c r="H587" s="5" t="s">
        <v>10524</v>
      </c>
      <c r="I587" s="5" t="s">
        <v>3060</v>
      </c>
      <c r="J587" s="5" t="s">
        <v>22</v>
      </c>
      <c r="K587" s="5" t="s">
        <v>13014</v>
      </c>
      <c r="L587" s="5" t="s">
        <v>4304</v>
      </c>
      <c r="M587" s="5" t="s">
        <v>11769</v>
      </c>
    </row>
    <row r="588" spans="1:13" x14ac:dyDescent="0.25">
      <c r="A588" s="5" t="s">
        <v>21</v>
      </c>
      <c r="B588" s="5" t="s">
        <v>587</v>
      </c>
      <c r="C588" s="5" t="s">
        <v>1817</v>
      </c>
      <c r="D588" s="5" t="s">
        <v>5549</v>
      </c>
      <c r="E588" s="5" t="s">
        <v>6793</v>
      </c>
      <c r="F588" s="5" t="s">
        <v>8037</v>
      </c>
      <c r="G588" s="5" t="s">
        <v>9281</v>
      </c>
      <c r="H588" s="5" t="s">
        <v>10525</v>
      </c>
      <c r="I588" s="5" t="s">
        <v>3061</v>
      </c>
      <c r="J588" s="5" t="s">
        <v>22</v>
      </c>
      <c r="K588" s="5" t="s">
        <v>13015</v>
      </c>
      <c r="L588" s="5" t="s">
        <v>4305</v>
      </c>
      <c r="M588" s="5" t="s">
        <v>11770</v>
      </c>
    </row>
    <row r="589" spans="1:13" x14ac:dyDescent="0.25">
      <c r="A589" s="5" t="s">
        <v>21</v>
      </c>
      <c r="B589" s="5" t="s">
        <v>588</v>
      </c>
      <c r="C589" s="5" t="s">
        <v>1818</v>
      </c>
      <c r="D589" s="5" t="s">
        <v>5550</v>
      </c>
      <c r="E589" s="5" t="s">
        <v>6794</v>
      </c>
      <c r="F589" s="5" t="s">
        <v>8038</v>
      </c>
      <c r="G589" s="5" t="s">
        <v>9282</v>
      </c>
      <c r="H589" s="5" t="s">
        <v>10526</v>
      </c>
      <c r="I589" s="5" t="s">
        <v>3062</v>
      </c>
      <c r="J589" s="5" t="s">
        <v>22</v>
      </c>
      <c r="K589" s="5" t="s">
        <v>13016</v>
      </c>
      <c r="L589" s="5" t="s">
        <v>4306</v>
      </c>
      <c r="M589" s="5" t="s">
        <v>11771</v>
      </c>
    </row>
    <row r="590" spans="1:13" x14ac:dyDescent="0.25">
      <c r="A590" s="5" t="s">
        <v>21</v>
      </c>
      <c r="B590" s="5" t="s">
        <v>589</v>
      </c>
      <c r="C590" s="5" t="s">
        <v>1819</v>
      </c>
      <c r="D590" s="5" t="s">
        <v>5551</v>
      </c>
      <c r="E590" s="5" t="s">
        <v>6795</v>
      </c>
      <c r="F590" s="5" t="s">
        <v>8039</v>
      </c>
      <c r="G590" s="5" t="s">
        <v>9283</v>
      </c>
      <c r="H590" s="5" t="s">
        <v>10527</v>
      </c>
      <c r="I590" s="5" t="s">
        <v>3063</v>
      </c>
      <c r="J590" s="5" t="s">
        <v>22</v>
      </c>
      <c r="K590" s="5" t="s">
        <v>13017</v>
      </c>
      <c r="L590" s="5" t="s">
        <v>4307</v>
      </c>
      <c r="M590" s="5" t="s">
        <v>11772</v>
      </c>
    </row>
    <row r="591" spans="1:13" x14ac:dyDescent="0.25">
      <c r="A591" s="5" t="s">
        <v>21</v>
      </c>
      <c r="B591" s="5" t="s">
        <v>590</v>
      </c>
      <c r="C591" s="5" t="s">
        <v>1820</v>
      </c>
      <c r="D591" s="5" t="s">
        <v>5552</v>
      </c>
      <c r="E591" s="5" t="s">
        <v>6796</v>
      </c>
      <c r="F591" s="5" t="s">
        <v>8040</v>
      </c>
      <c r="G591" s="5" t="s">
        <v>9284</v>
      </c>
      <c r="H591" s="5" t="s">
        <v>10528</v>
      </c>
      <c r="I591" s="5" t="s">
        <v>3064</v>
      </c>
      <c r="J591" s="5" t="s">
        <v>22</v>
      </c>
      <c r="K591" s="5" t="s">
        <v>13018</v>
      </c>
      <c r="L591" s="5" t="s">
        <v>4308</v>
      </c>
      <c r="M591" s="5" t="s">
        <v>11773</v>
      </c>
    </row>
    <row r="592" spans="1:13" x14ac:dyDescent="0.25">
      <c r="A592" s="5" t="s">
        <v>21</v>
      </c>
      <c r="B592" s="5" t="s">
        <v>591</v>
      </c>
      <c r="C592" s="5" t="s">
        <v>1821</v>
      </c>
      <c r="D592" s="5" t="s">
        <v>5553</v>
      </c>
      <c r="E592" s="5" t="s">
        <v>6797</v>
      </c>
      <c r="F592" s="5" t="s">
        <v>8041</v>
      </c>
      <c r="G592" s="5" t="s">
        <v>9285</v>
      </c>
      <c r="H592" s="5" t="s">
        <v>10529</v>
      </c>
      <c r="I592" s="5" t="s">
        <v>3065</v>
      </c>
      <c r="J592" s="5" t="s">
        <v>22</v>
      </c>
      <c r="K592" s="5" t="s">
        <v>13019</v>
      </c>
      <c r="L592" s="5" t="s">
        <v>4309</v>
      </c>
      <c r="M592" s="5" t="s">
        <v>11774</v>
      </c>
    </row>
    <row r="593" spans="1:13" x14ac:dyDescent="0.25">
      <c r="A593" s="5" t="s">
        <v>21</v>
      </c>
      <c r="B593" s="5" t="s">
        <v>592</v>
      </c>
      <c r="C593" s="5" t="s">
        <v>1822</v>
      </c>
      <c r="D593" s="5" t="s">
        <v>5554</v>
      </c>
      <c r="E593" s="5" t="s">
        <v>6798</v>
      </c>
      <c r="F593" s="5" t="s">
        <v>8042</v>
      </c>
      <c r="G593" s="5" t="s">
        <v>9286</v>
      </c>
      <c r="H593" s="5" t="s">
        <v>10530</v>
      </c>
      <c r="I593" s="5" t="s">
        <v>3066</v>
      </c>
      <c r="J593" s="5" t="s">
        <v>22</v>
      </c>
      <c r="K593" s="5" t="s">
        <v>13020</v>
      </c>
      <c r="L593" s="5" t="s">
        <v>4310</v>
      </c>
      <c r="M593" s="5" t="s">
        <v>11775</v>
      </c>
    </row>
    <row r="594" spans="1:13" x14ac:dyDescent="0.25">
      <c r="A594" s="5" t="s">
        <v>21</v>
      </c>
      <c r="B594" s="5" t="s">
        <v>593</v>
      </c>
      <c r="C594" s="5" t="s">
        <v>1823</v>
      </c>
      <c r="D594" s="5" t="s">
        <v>5555</v>
      </c>
      <c r="E594" s="5" t="s">
        <v>6799</v>
      </c>
      <c r="F594" s="5" t="s">
        <v>8043</v>
      </c>
      <c r="G594" s="5" t="s">
        <v>9287</v>
      </c>
      <c r="H594" s="5" t="s">
        <v>10531</v>
      </c>
      <c r="I594" s="5" t="s">
        <v>3067</v>
      </c>
      <c r="J594" s="5" t="s">
        <v>22</v>
      </c>
      <c r="K594" s="5" t="s">
        <v>13021</v>
      </c>
      <c r="L594" s="5" t="s">
        <v>4311</v>
      </c>
      <c r="M594" s="5" t="s">
        <v>11776</v>
      </c>
    </row>
    <row r="595" spans="1:13" x14ac:dyDescent="0.25">
      <c r="A595" s="5" t="s">
        <v>21</v>
      </c>
      <c r="B595" s="5" t="s">
        <v>594</v>
      </c>
      <c r="C595" s="5" t="s">
        <v>1824</v>
      </c>
      <c r="D595" s="5" t="s">
        <v>5556</v>
      </c>
      <c r="E595" s="5" t="s">
        <v>6800</v>
      </c>
      <c r="F595" s="5" t="s">
        <v>8044</v>
      </c>
      <c r="G595" s="5" t="s">
        <v>9288</v>
      </c>
      <c r="H595" s="5" t="s">
        <v>10532</v>
      </c>
      <c r="I595" s="5" t="s">
        <v>3068</v>
      </c>
      <c r="J595" s="5" t="s">
        <v>22</v>
      </c>
      <c r="K595" s="5" t="s">
        <v>13022</v>
      </c>
      <c r="L595" s="5" t="s">
        <v>4312</v>
      </c>
      <c r="M595" s="5" t="s">
        <v>11777</v>
      </c>
    </row>
    <row r="596" spans="1:13" x14ac:dyDescent="0.25">
      <c r="A596" s="5" t="s">
        <v>21</v>
      </c>
      <c r="B596" s="5" t="s">
        <v>595</v>
      </c>
      <c r="C596" s="5" t="s">
        <v>1825</v>
      </c>
      <c r="D596" s="5" t="s">
        <v>5557</v>
      </c>
      <c r="E596" s="5" t="s">
        <v>6801</v>
      </c>
      <c r="F596" s="5" t="s">
        <v>8045</v>
      </c>
      <c r="G596" s="5" t="s">
        <v>9289</v>
      </c>
      <c r="H596" s="5" t="s">
        <v>10533</v>
      </c>
      <c r="I596" s="5" t="s">
        <v>3069</v>
      </c>
      <c r="J596" s="5" t="s">
        <v>22</v>
      </c>
      <c r="K596" s="5" t="s">
        <v>13023</v>
      </c>
      <c r="L596" s="5" t="s">
        <v>4313</v>
      </c>
      <c r="M596" s="5" t="s">
        <v>11778</v>
      </c>
    </row>
    <row r="597" spans="1:13" x14ac:dyDescent="0.25">
      <c r="A597" s="5" t="s">
        <v>21</v>
      </c>
      <c r="B597" s="5" t="s">
        <v>596</v>
      </c>
      <c r="C597" s="5" t="s">
        <v>1826</v>
      </c>
      <c r="D597" s="5" t="s">
        <v>5558</v>
      </c>
      <c r="E597" s="5" t="s">
        <v>6802</v>
      </c>
      <c r="F597" s="5" t="s">
        <v>8046</v>
      </c>
      <c r="G597" s="5" t="s">
        <v>9290</v>
      </c>
      <c r="H597" s="5" t="s">
        <v>10534</v>
      </c>
      <c r="I597" s="5" t="s">
        <v>3070</v>
      </c>
      <c r="J597" s="5" t="s">
        <v>22</v>
      </c>
      <c r="K597" s="5" t="s">
        <v>13024</v>
      </c>
      <c r="L597" s="5" t="s">
        <v>4314</v>
      </c>
      <c r="M597" s="5" t="s">
        <v>11779</v>
      </c>
    </row>
    <row r="598" spans="1:13" x14ac:dyDescent="0.25">
      <c r="A598" s="5" t="s">
        <v>21</v>
      </c>
      <c r="B598" s="5" t="s">
        <v>597</v>
      </c>
      <c r="C598" s="5" t="s">
        <v>1827</v>
      </c>
      <c r="D598" s="5" t="s">
        <v>5559</v>
      </c>
      <c r="E598" s="5" t="s">
        <v>6803</v>
      </c>
      <c r="F598" s="5" t="s">
        <v>8047</v>
      </c>
      <c r="G598" s="5" t="s">
        <v>9291</v>
      </c>
      <c r="H598" s="5" t="s">
        <v>10535</v>
      </c>
      <c r="I598" s="5" t="s">
        <v>3071</v>
      </c>
      <c r="J598" s="5" t="s">
        <v>22</v>
      </c>
      <c r="K598" s="5" t="s">
        <v>13025</v>
      </c>
      <c r="L598" s="5" t="s">
        <v>4315</v>
      </c>
      <c r="M598" s="5" t="s">
        <v>11780</v>
      </c>
    </row>
    <row r="599" spans="1:13" x14ac:dyDescent="0.25">
      <c r="A599" s="5" t="s">
        <v>21</v>
      </c>
      <c r="B599" s="5" t="s">
        <v>598</v>
      </c>
      <c r="C599" s="5" t="s">
        <v>1828</v>
      </c>
      <c r="D599" s="5" t="s">
        <v>5560</v>
      </c>
      <c r="E599" s="5" t="s">
        <v>6804</v>
      </c>
      <c r="F599" s="5" t="s">
        <v>8048</v>
      </c>
      <c r="G599" s="5" t="s">
        <v>9292</v>
      </c>
      <c r="H599" s="5" t="s">
        <v>10536</v>
      </c>
      <c r="I599" s="5" t="s">
        <v>3072</v>
      </c>
      <c r="J599" s="5" t="s">
        <v>22</v>
      </c>
      <c r="K599" s="5" t="s">
        <v>13026</v>
      </c>
      <c r="L599" s="5" t="s">
        <v>4316</v>
      </c>
      <c r="M599" s="5" t="s">
        <v>11781</v>
      </c>
    </row>
    <row r="600" spans="1:13" x14ac:dyDescent="0.25">
      <c r="A600" s="5" t="s">
        <v>21</v>
      </c>
      <c r="B600" s="5" t="s">
        <v>599</v>
      </c>
      <c r="C600" s="5" t="s">
        <v>1829</v>
      </c>
      <c r="D600" s="5" t="s">
        <v>5561</v>
      </c>
      <c r="E600" s="5" t="s">
        <v>6805</v>
      </c>
      <c r="F600" s="5" t="s">
        <v>8049</v>
      </c>
      <c r="G600" s="5" t="s">
        <v>9293</v>
      </c>
      <c r="H600" s="5" t="s">
        <v>10537</v>
      </c>
      <c r="I600" s="5" t="s">
        <v>3073</v>
      </c>
      <c r="J600" s="5" t="s">
        <v>22</v>
      </c>
      <c r="K600" s="5" t="s">
        <v>13027</v>
      </c>
      <c r="L600" s="5" t="s">
        <v>4317</v>
      </c>
      <c r="M600" s="5" t="s">
        <v>11782</v>
      </c>
    </row>
    <row r="601" spans="1:13" x14ac:dyDescent="0.25">
      <c r="A601" s="5" t="s">
        <v>21</v>
      </c>
      <c r="B601" s="5" t="s">
        <v>600</v>
      </c>
      <c r="C601" s="5" t="s">
        <v>1830</v>
      </c>
      <c r="D601" s="5" t="s">
        <v>5562</v>
      </c>
      <c r="E601" s="5" t="s">
        <v>6806</v>
      </c>
      <c r="F601" s="5" t="s">
        <v>8050</v>
      </c>
      <c r="G601" s="5" t="s">
        <v>9294</v>
      </c>
      <c r="H601" s="5" t="s">
        <v>10538</v>
      </c>
      <c r="I601" s="5" t="s">
        <v>3074</v>
      </c>
      <c r="J601" s="5" t="s">
        <v>22</v>
      </c>
      <c r="K601" s="5" t="s">
        <v>13028</v>
      </c>
      <c r="L601" s="5" t="s">
        <v>4318</v>
      </c>
      <c r="M601" s="5" t="s">
        <v>11783</v>
      </c>
    </row>
    <row r="602" spans="1:13" x14ac:dyDescent="0.25">
      <c r="A602" s="5" t="s">
        <v>21</v>
      </c>
      <c r="B602" s="5" t="s">
        <v>601</v>
      </c>
      <c r="C602" s="5" t="s">
        <v>1831</v>
      </c>
      <c r="D602" s="5" t="s">
        <v>5563</v>
      </c>
      <c r="E602" s="5" t="s">
        <v>6807</v>
      </c>
      <c r="F602" s="5" t="s">
        <v>8051</v>
      </c>
      <c r="G602" s="5" t="s">
        <v>9295</v>
      </c>
      <c r="H602" s="5" t="s">
        <v>10539</v>
      </c>
      <c r="I602" s="5" t="s">
        <v>3075</v>
      </c>
      <c r="J602" s="5" t="s">
        <v>22</v>
      </c>
      <c r="K602" s="5" t="s">
        <v>13029</v>
      </c>
      <c r="L602" s="5" t="s">
        <v>4319</v>
      </c>
      <c r="M602" s="5" t="s">
        <v>11784</v>
      </c>
    </row>
    <row r="603" spans="1:13" x14ac:dyDescent="0.25">
      <c r="A603" s="5" t="s">
        <v>21</v>
      </c>
      <c r="B603" s="5" t="s">
        <v>602</v>
      </c>
      <c r="C603" s="5" t="s">
        <v>1832</v>
      </c>
      <c r="D603" s="5" t="s">
        <v>5564</v>
      </c>
      <c r="E603" s="5" t="s">
        <v>6808</v>
      </c>
      <c r="F603" s="5" t="s">
        <v>8052</v>
      </c>
      <c r="G603" s="5" t="s">
        <v>9296</v>
      </c>
      <c r="H603" s="5" t="s">
        <v>10540</v>
      </c>
      <c r="I603" s="5" t="s">
        <v>3076</v>
      </c>
      <c r="J603" s="5" t="s">
        <v>22</v>
      </c>
      <c r="K603" s="5" t="s">
        <v>13030</v>
      </c>
      <c r="L603" s="5" t="s">
        <v>4320</v>
      </c>
      <c r="M603" s="5" t="s">
        <v>11785</v>
      </c>
    </row>
    <row r="604" spans="1:13" x14ac:dyDescent="0.25">
      <c r="A604" s="5" t="s">
        <v>21</v>
      </c>
      <c r="B604" s="5" t="s">
        <v>603</v>
      </c>
      <c r="C604" s="5" t="s">
        <v>1833</v>
      </c>
      <c r="D604" s="5" t="s">
        <v>5565</v>
      </c>
      <c r="E604" s="5" t="s">
        <v>6809</v>
      </c>
      <c r="F604" s="5" t="s">
        <v>8053</v>
      </c>
      <c r="G604" s="5" t="s">
        <v>9297</v>
      </c>
      <c r="H604" s="5" t="s">
        <v>10541</v>
      </c>
      <c r="I604" s="5" t="s">
        <v>3077</v>
      </c>
      <c r="J604" s="5" t="s">
        <v>22</v>
      </c>
      <c r="K604" s="5" t="s">
        <v>13031</v>
      </c>
      <c r="L604" s="5" t="s">
        <v>4321</v>
      </c>
      <c r="M604" s="5" t="s">
        <v>11786</v>
      </c>
    </row>
    <row r="605" spans="1:13" x14ac:dyDescent="0.25">
      <c r="A605" s="5" t="s">
        <v>21</v>
      </c>
      <c r="B605" s="5" t="s">
        <v>604</v>
      </c>
      <c r="C605" s="5" t="s">
        <v>1834</v>
      </c>
      <c r="D605" s="5" t="s">
        <v>5566</v>
      </c>
      <c r="E605" s="5" t="s">
        <v>6810</v>
      </c>
      <c r="F605" s="5" t="s">
        <v>8054</v>
      </c>
      <c r="G605" s="5" t="s">
        <v>9298</v>
      </c>
      <c r="H605" s="5" t="s">
        <v>10542</v>
      </c>
      <c r="I605" s="5" t="s">
        <v>3078</v>
      </c>
      <c r="J605" s="5" t="s">
        <v>22</v>
      </c>
      <c r="K605" s="5" t="s">
        <v>13032</v>
      </c>
      <c r="L605" s="5" t="s">
        <v>4322</v>
      </c>
      <c r="M605" s="5" t="s">
        <v>11787</v>
      </c>
    </row>
    <row r="606" spans="1:13" x14ac:dyDescent="0.25">
      <c r="A606" s="5" t="s">
        <v>21</v>
      </c>
      <c r="B606" s="5" t="s">
        <v>605</v>
      </c>
      <c r="C606" s="5" t="s">
        <v>1835</v>
      </c>
      <c r="D606" s="5" t="s">
        <v>5567</v>
      </c>
      <c r="E606" s="5" t="s">
        <v>6811</v>
      </c>
      <c r="F606" s="5" t="s">
        <v>8055</v>
      </c>
      <c r="G606" s="5" t="s">
        <v>9299</v>
      </c>
      <c r="H606" s="5" t="s">
        <v>10543</v>
      </c>
      <c r="I606" s="5" t="s">
        <v>3079</v>
      </c>
      <c r="J606" s="5" t="s">
        <v>22</v>
      </c>
      <c r="K606" s="5" t="s">
        <v>13033</v>
      </c>
      <c r="L606" s="5" t="s">
        <v>4323</v>
      </c>
      <c r="M606" s="5" t="s">
        <v>11788</v>
      </c>
    </row>
    <row r="607" spans="1:13" x14ac:dyDescent="0.25">
      <c r="A607" s="5" t="s">
        <v>21</v>
      </c>
      <c r="B607" s="5" t="s">
        <v>606</v>
      </c>
      <c r="C607" s="5" t="s">
        <v>1836</v>
      </c>
      <c r="D607" s="5" t="s">
        <v>5568</v>
      </c>
      <c r="E607" s="5" t="s">
        <v>6812</v>
      </c>
      <c r="F607" s="5" t="s">
        <v>8056</v>
      </c>
      <c r="G607" s="5" t="s">
        <v>9300</v>
      </c>
      <c r="H607" s="5" t="s">
        <v>10544</v>
      </c>
      <c r="I607" s="5" t="s">
        <v>3080</v>
      </c>
      <c r="J607" s="5" t="s">
        <v>22</v>
      </c>
      <c r="K607" s="5" t="s">
        <v>13034</v>
      </c>
      <c r="L607" s="5" t="s">
        <v>4324</v>
      </c>
      <c r="M607" s="5" t="s">
        <v>11789</v>
      </c>
    </row>
    <row r="608" spans="1:13" x14ac:dyDescent="0.25">
      <c r="A608" s="5" t="s">
        <v>21</v>
      </c>
      <c r="B608" s="5" t="s">
        <v>607</v>
      </c>
      <c r="C608" s="5" t="s">
        <v>1837</v>
      </c>
      <c r="D608" s="5" t="s">
        <v>5569</v>
      </c>
      <c r="E608" s="5" t="s">
        <v>6813</v>
      </c>
      <c r="F608" s="5" t="s">
        <v>8057</v>
      </c>
      <c r="G608" s="5" t="s">
        <v>9301</v>
      </c>
      <c r="H608" s="5" t="s">
        <v>10545</v>
      </c>
      <c r="I608" s="5" t="s">
        <v>3081</v>
      </c>
      <c r="J608" s="5" t="s">
        <v>22</v>
      </c>
      <c r="K608" s="5" t="s">
        <v>13035</v>
      </c>
      <c r="L608" s="5" t="s">
        <v>4325</v>
      </c>
      <c r="M608" s="5" t="s">
        <v>11790</v>
      </c>
    </row>
    <row r="609" spans="1:13" x14ac:dyDescent="0.25">
      <c r="A609" s="5" t="s">
        <v>21</v>
      </c>
      <c r="B609" s="5" t="s">
        <v>608</v>
      </c>
      <c r="C609" s="5" t="s">
        <v>1838</v>
      </c>
      <c r="D609" s="5" t="s">
        <v>5570</v>
      </c>
      <c r="E609" s="5" t="s">
        <v>6814</v>
      </c>
      <c r="F609" s="5" t="s">
        <v>8058</v>
      </c>
      <c r="G609" s="5" t="s">
        <v>9302</v>
      </c>
      <c r="H609" s="5" t="s">
        <v>10546</v>
      </c>
      <c r="I609" s="5" t="s">
        <v>3082</v>
      </c>
      <c r="J609" s="5" t="s">
        <v>22</v>
      </c>
      <c r="K609" s="5" t="s">
        <v>13036</v>
      </c>
      <c r="L609" s="5" t="s">
        <v>4326</v>
      </c>
      <c r="M609" s="5" t="s">
        <v>11791</v>
      </c>
    </row>
    <row r="610" spans="1:13" x14ac:dyDescent="0.25">
      <c r="A610" s="5" t="s">
        <v>21</v>
      </c>
      <c r="B610" s="5" t="s">
        <v>609</v>
      </c>
      <c r="C610" s="5" t="s">
        <v>1839</v>
      </c>
      <c r="D610" s="5" t="s">
        <v>5571</v>
      </c>
      <c r="E610" s="5" t="s">
        <v>6815</v>
      </c>
      <c r="F610" s="5" t="s">
        <v>8059</v>
      </c>
      <c r="G610" s="5" t="s">
        <v>9303</v>
      </c>
      <c r="H610" s="5" t="s">
        <v>10547</v>
      </c>
      <c r="I610" s="5" t="s">
        <v>3083</v>
      </c>
      <c r="J610" s="5" t="s">
        <v>22</v>
      </c>
      <c r="K610" s="5" t="s">
        <v>13037</v>
      </c>
      <c r="L610" s="5" t="s">
        <v>4327</v>
      </c>
      <c r="M610" s="5" t="s">
        <v>11792</v>
      </c>
    </row>
    <row r="611" spans="1:13" x14ac:dyDescent="0.25">
      <c r="A611" s="5" t="s">
        <v>21</v>
      </c>
      <c r="B611" s="5" t="s">
        <v>610</v>
      </c>
      <c r="C611" s="5" t="s">
        <v>1840</v>
      </c>
      <c r="D611" s="5" t="s">
        <v>5572</v>
      </c>
      <c r="E611" s="5" t="s">
        <v>6816</v>
      </c>
      <c r="F611" s="5" t="s">
        <v>8060</v>
      </c>
      <c r="G611" s="5" t="s">
        <v>9304</v>
      </c>
      <c r="H611" s="5" t="s">
        <v>10548</v>
      </c>
      <c r="I611" s="5" t="s">
        <v>3084</v>
      </c>
      <c r="J611" s="5" t="s">
        <v>22</v>
      </c>
      <c r="K611" s="5" t="s">
        <v>13038</v>
      </c>
      <c r="L611" s="5" t="s">
        <v>4328</v>
      </c>
      <c r="M611" s="5" t="s">
        <v>11793</v>
      </c>
    </row>
    <row r="612" spans="1:13" x14ac:dyDescent="0.25">
      <c r="A612" s="5" t="s">
        <v>21</v>
      </c>
      <c r="B612" s="5" t="s">
        <v>611</v>
      </c>
      <c r="C612" s="5" t="s">
        <v>1841</v>
      </c>
      <c r="D612" s="5" t="s">
        <v>5573</v>
      </c>
      <c r="E612" s="5" t="s">
        <v>6817</v>
      </c>
      <c r="F612" s="5" t="s">
        <v>8061</v>
      </c>
      <c r="G612" s="5" t="s">
        <v>9305</v>
      </c>
      <c r="H612" s="5" t="s">
        <v>10549</v>
      </c>
      <c r="I612" s="5" t="s">
        <v>3085</v>
      </c>
      <c r="J612" s="5" t="s">
        <v>22</v>
      </c>
      <c r="K612" s="5" t="s">
        <v>13039</v>
      </c>
      <c r="L612" s="5" t="s">
        <v>4329</v>
      </c>
      <c r="M612" s="5" t="s">
        <v>11794</v>
      </c>
    </row>
    <row r="613" spans="1:13" x14ac:dyDescent="0.25">
      <c r="A613" s="5" t="s">
        <v>21</v>
      </c>
      <c r="B613" s="5" t="s">
        <v>612</v>
      </c>
      <c r="C613" s="5" t="s">
        <v>1842</v>
      </c>
      <c r="D613" s="5" t="s">
        <v>5574</v>
      </c>
      <c r="E613" s="5" t="s">
        <v>6818</v>
      </c>
      <c r="F613" s="5" t="s">
        <v>8062</v>
      </c>
      <c r="G613" s="5" t="s">
        <v>9306</v>
      </c>
      <c r="H613" s="5" t="s">
        <v>10550</v>
      </c>
      <c r="I613" s="5" t="s">
        <v>3086</v>
      </c>
      <c r="J613" s="5" t="s">
        <v>22</v>
      </c>
      <c r="K613" s="5" t="s">
        <v>13040</v>
      </c>
      <c r="L613" s="5" t="s">
        <v>4330</v>
      </c>
      <c r="M613" s="5" t="s">
        <v>11795</v>
      </c>
    </row>
    <row r="614" spans="1:13" x14ac:dyDescent="0.25">
      <c r="A614" s="5" t="s">
        <v>21</v>
      </c>
      <c r="B614" s="5" t="s">
        <v>613</v>
      </c>
      <c r="C614" s="5" t="s">
        <v>1843</v>
      </c>
      <c r="D614" s="5" t="s">
        <v>5575</v>
      </c>
      <c r="E614" s="5" t="s">
        <v>6819</v>
      </c>
      <c r="F614" s="5" t="s">
        <v>8063</v>
      </c>
      <c r="G614" s="5" t="s">
        <v>9307</v>
      </c>
      <c r="H614" s="5" t="s">
        <v>10551</v>
      </c>
      <c r="I614" s="5" t="s">
        <v>3087</v>
      </c>
      <c r="J614" s="5" t="s">
        <v>22</v>
      </c>
      <c r="K614" s="5" t="s">
        <v>13041</v>
      </c>
      <c r="L614" s="5" t="s">
        <v>4331</v>
      </c>
      <c r="M614" s="5" t="s">
        <v>11796</v>
      </c>
    </row>
    <row r="615" spans="1:13" x14ac:dyDescent="0.25">
      <c r="A615" s="5" t="s">
        <v>21</v>
      </c>
      <c r="B615" s="5" t="s">
        <v>614</v>
      </c>
      <c r="C615" s="5" t="s">
        <v>1844</v>
      </c>
      <c r="D615" s="5" t="s">
        <v>5576</v>
      </c>
      <c r="E615" s="5" t="s">
        <v>6820</v>
      </c>
      <c r="F615" s="5" t="s">
        <v>8064</v>
      </c>
      <c r="G615" s="5" t="s">
        <v>9308</v>
      </c>
      <c r="H615" s="5" t="s">
        <v>10552</v>
      </c>
      <c r="I615" s="5" t="s">
        <v>3088</v>
      </c>
      <c r="J615" s="5" t="s">
        <v>22</v>
      </c>
      <c r="K615" s="5" t="s">
        <v>13042</v>
      </c>
      <c r="L615" s="5" t="s">
        <v>4332</v>
      </c>
      <c r="M615" s="5" t="s">
        <v>11797</v>
      </c>
    </row>
    <row r="616" spans="1:13" x14ac:dyDescent="0.25">
      <c r="A616" s="5" t="s">
        <v>21</v>
      </c>
      <c r="B616" s="5" t="s">
        <v>615</v>
      </c>
      <c r="C616" s="5" t="s">
        <v>1845</v>
      </c>
      <c r="D616" s="5" t="s">
        <v>5577</v>
      </c>
      <c r="E616" s="5" t="s">
        <v>6821</v>
      </c>
      <c r="F616" s="5" t="s">
        <v>8065</v>
      </c>
      <c r="G616" s="5" t="s">
        <v>9309</v>
      </c>
      <c r="H616" s="5" t="s">
        <v>10553</v>
      </c>
      <c r="I616" s="5" t="s">
        <v>3089</v>
      </c>
      <c r="J616" s="5" t="s">
        <v>22</v>
      </c>
      <c r="K616" s="5" t="s">
        <v>13043</v>
      </c>
      <c r="L616" s="5" t="s">
        <v>4333</v>
      </c>
      <c r="M616" s="5" t="s">
        <v>11798</v>
      </c>
    </row>
    <row r="617" spans="1:13" x14ac:dyDescent="0.25">
      <c r="A617" s="5" t="s">
        <v>21</v>
      </c>
      <c r="B617" s="5" t="s">
        <v>616</v>
      </c>
      <c r="C617" s="5" t="s">
        <v>1846</v>
      </c>
      <c r="D617" s="5" t="s">
        <v>5578</v>
      </c>
      <c r="E617" s="5" t="s">
        <v>6822</v>
      </c>
      <c r="F617" s="5" t="s">
        <v>8066</v>
      </c>
      <c r="G617" s="5" t="s">
        <v>9310</v>
      </c>
      <c r="H617" s="5" t="s">
        <v>10554</v>
      </c>
      <c r="I617" s="5" t="s">
        <v>3090</v>
      </c>
      <c r="J617" s="5" t="s">
        <v>22</v>
      </c>
      <c r="K617" s="5" t="s">
        <v>13044</v>
      </c>
      <c r="L617" s="5" t="s">
        <v>4334</v>
      </c>
      <c r="M617" s="5" t="s">
        <v>11799</v>
      </c>
    </row>
    <row r="618" spans="1:13" x14ac:dyDescent="0.25">
      <c r="A618" s="5" t="s">
        <v>21</v>
      </c>
      <c r="B618" s="5" t="s">
        <v>617</v>
      </c>
      <c r="C618" s="5" t="s">
        <v>1847</v>
      </c>
      <c r="D618" s="5" t="s">
        <v>5579</v>
      </c>
      <c r="E618" s="5" t="s">
        <v>6823</v>
      </c>
      <c r="F618" s="5" t="s">
        <v>8067</v>
      </c>
      <c r="G618" s="5" t="s">
        <v>9311</v>
      </c>
      <c r="H618" s="5" t="s">
        <v>10555</v>
      </c>
      <c r="I618" s="5" t="s">
        <v>3091</v>
      </c>
      <c r="J618" s="5" t="s">
        <v>22</v>
      </c>
      <c r="K618" s="5" t="s">
        <v>13045</v>
      </c>
      <c r="L618" s="5" t="s">
        <v>4335</v>
      </c>
      <c r="M618" s="5" t="s">
        <v>11800</v>
      </c>
    </row>
    <row r="619" spans="1:13" x14ac:dyDescent="0.25">
      <c r="A619" s="5" t="s">
        <v>21</v>
      </c>
      <c r="B619" s="5" t="s">
        <v>618</v>
      </c>
      <c r="C619" s="5" t="s">
        <v>1848</v>
      </c>
      <c r="D619" s="5" t="s">
        <v>5580</v>
      </c>
      <c r="E619" s="5" t="s">
        <v>6824</v>
      </c>
      <c r="F619" s="5" t="s">
        <v>8068</v>
      </c>
      <c r="G619" s="5" t="s">
        <v>9312</v>
      </c>
      <c r="H619" s="5" t="s">
        <v>10556</v>
      </c>
      <c r="I619" s="5" t="s">
        <v>3092</v>
      </c>
      <c r="J619" s="5" t="s">
        <v>22</v>
      </c>
      <c r="K619" s="5" t="s">
        <v>13046</v>
      </c>
      <c r="L619" s="5" t="s">
        <v>4336</v>
      </c>
      <c r="M619" s="5" t="s">
        <v>11801</v>
      </c>
    </row>
    <row r="620" spans="1:13" x14ac:dyDescent="0.25">
      <c r="A620" s="5" t="s">
        <v>21</v>
      </c>
      <c r="B620" s="5" t="s">
        <v>619</v>
      </c>
      <c r="C620" s="5" t="s">
        <v>1849</v>
      </c>
      <c r="D620" s="5" t="s">
        <v>5581</v>
      </c>
      <c r="E620" s="5" t="s">
        <v>6825</v>
      </c>
      <c r="F620" s="5" t="s">
        <v>8069</v>
      </c>
      <c r="G620" s="5" t="s">
        <v>9313</v>
      </c>
      <c r="H620" s="5" t="s">
        <v>10557</v>
      </c>
      <c r="I620" s="5" t="s">
        <v>3093</v>
      </c>
      <c r="J620" s="5" t="s">
        <v>22</v>
      </c>
      <c r="K620" s="5" t="s">
        <v>13047</v>
      </c>
      <c r="L620" s="5" t="s">
        <v>4337</v>
      </c>
      <c r="M620" s="5" t="s">
        <v>11802</v>
      </c>
    </row>
    <row r="621" spans="1:13" x14ac:dyDescent="0.25">
      <c r="A621" s="5" t="s">
        <v>21</v>
      </c>
      <c r="B621" s="5" t="s">
        <v>620</v>
      </c>
      <c r="C621" s="5" t="s">
        <v>1850</v>
      </c>
      <c r="D621" s="5" t="s">
        <v>5582</v>
      </c>
      <c r="E621" s="5" t="s">
        <v>6826</v>
      </c>
      <c r="F621" s="5" t="s">
        <v>8070</v>
      </c>
      <c r="G621" s="5" t="s">
        <v>9314</v>
      </c>
      <c r="H621" s="5" t="s">
        <v>10558</v>
      </c>
      <c r="I621" s="5" t="s">
        <v>3094</v>
      </c>
      <c r="J621" s="5" t="s">
        <v>22</v>
      </c>
      <c r="K621" s="5" t="s">
        <v>13048</v>
      </c>
      <c r="L621" s="5" t="s">
        <v>4338</v>
      </c>
      <c r="M621" s="5" t="s">
        <v>11803</v>
      </c>
    </row>
    <row r="622" spans="1:13" x14ac:dyDescent="0.25">
      <c r="A622" s="5" t="s">
        <v>21</v>
      </c>
      <c r="B622" s="5" t="s">
        <v>621</v>
      </c>
      <c r="C622" s="5" t="s">
        <v>1851</v>
      </c>
      <c r="D622" s="5" t="s">
        <v>5583</v>
      </c>
      <c r="E622" s="5" t="s">
        <v>6827</v>
      </c>
      <c r="F622" s="5" t="s">
        <v>8071</v>
      </c>
      <c r="G622" s="5" t="s">
        <v>9315</v>
      </c>
      <c r="H622" s="5" t="s">
        <v>10559</v>
      </c>
      <c r="I622" s="5" t="s">
        <v>3095</v>
      </c>
      <c r="J622" s="5" t="s">
        <v>22</v>
      </c>
      <c r="K622" s="5" t="s">
        <v>13049</v>
      </c>
      <c r="L622" s="5" t="s">
        <v>4339</v>
      </c>
      <c r="M622" s="5" t="s">
        <v>11804</v>
      </c>
    </row>
    <row r="623" spans="1:13" x14ac:dyDescent="0.25">
      <c r="A623" s="5" t="s">
        <v>21</v>
      </c>
      <c r="B623" s="5" t="s">
        <v>622</v>
      </c>
      <c r="C623" s="5" t="s">
        <v>1852</v>
      </c>
      <c r="D623" s="5" t="s">
        <v>5584</v>
      </c>
      <c r="E623" s="5" t="s">
        <v>6828</v>
      </c>
      <c r="F623" s="5" t="s">
        <v>8072</v>
      </c>
      <c r="G623" s="5" t="s">
        <v>9316</v>
      </c>
      <c r="H623" s="5" t="s">
        <v>10560</v>
      </c>
      <c r="I623" s="5" t="s">
        <v>3096</v>
      </c>
      <c r="J623" s="5" t="s">
        <v>22</v>
      </c>
      <c r="K623" s="5" t="s">
        <v>13050</v>
      </c>
      <c r="L623" s="5" t="s">
        <v>4340</v>
      </c>
      <c r="M623" s="5" t="s">
        <v>11805</v>
      </c>
    </row>
    <row r="624" spans="1:13" x14ac:dyDescent="0.25">
      <c r="A624" s="5" t="s">
        <v>21</v>
      </c>
      <c r="B624" s="5" t="s">
        <v>623</v>
      </c>
      <c r="C624" s="5" t="s">
        <v>1853</v>
      </c>
      <c r="D624" s="5" t="s">
        <v>5585</v>
      </c>
      <c r="E624" s="5" t="s">
        <v>6829</v>
      </c>
      <c r="F624" s="5" t="s">
        <v>8073</v>
      </c>
      <c r="G624" s="5" t="s">
        <v>9317</v>
      </c>
      <c r="H624" s="5" t="s">
        <v>10561</v>
      </c>
      <c r="I624" s="5" t="s">
        <v>3097</v>
      </c>
      <c r="J624" s="5" t="s">
        <v>22</v>
      </c>
      <c r="K624" s="5" t="s">
        <v>13051</v>
      </c>
      <c r="L624" s="5" t="s">
        <v>4341</v>
      </c>
      <c r="M624" s="5" t="s">
        <v>11806</v>
      </c>
    </row>
    <row r="625" spans="1:13" x14ac:dyDescent="0.25">
      <c r="A625" s="5" t="s">
        <v>21</v>
      </c>
      <c r="B625" s="5" t="s">
        <v>624</v>
      </c>
      <c r="C625" s="5" t="s">
        <v>1854</v>
      </c>
      <c r="D625" s="5" t="s">
        <v>5586</v>
      </c>
      <c r="E625" s="5" t="s">
        <v>6830</v>
      </c>
      <c r="F625" s="5" t="s">
        <v>8074</v>
      </c>
      <c r="G625" s="5" t="s">
        <v>9318</v>
      </c>
      <c r="H625" s="5" t="s">
        <v>10562</v>
      </c>
      <c r="I625" s="5" t="s">
        <v>3098</v>
      </c>
      <c r="J625" s="5" t="s">
        <v>22</v>
      </c>
      <c r="K625" s="5" t="s">
        <v>13052</v>
      </c>
      <c r="L625" s="5" t="s">
        <v>4342</v>
      </c>
      <c r="M625" s="5" t="s">
        <v>11807</v>
      </c>
    </row>
    <row r="626" spans="1:13" x14ac:dyDescent="0.25">
      <c r="A626" s="5" t="s">
        <v>21</v>
      </c>
      <c r="B626" s="5" t="s">
        <v>625</v>
      </c>
      <c r="C626" s="5" t="s">
        <v>1855</v>
      </c>
      <c r="D626" s="5" t="s">
        <v>5587</v>
      </c>
      <c r="E626" s="5" t="s">
        <v>6831</v>
      </c>
      <c r="F626" s="5" t="s">
        <v>8075</v>
      </c>
      <c r="G626" s="5" t="s">
        <v>9319</v>
      </c>
      <c r="H626" s="5" t="s">
        <v>10563</v>
      </c>
      <c r="I626" s="5" t="s">
        <v>3099</v>
      </c>
      <c r="J626" s="5" t="s">
        <v>22</v>
      </c>
      <c r="K626" s="5" t="s">
        <v>13053</v>
      </c>
      <c r="L626" s="5" t="s">
        <v>4343</v>
      </c>
      <c r="M626" s="5" t="s">
        <v>11808</v>
      </c>
    </row>
    <row r="627" spans="1:13" x14ac:dyDescent="0.25">
      <c r="A627" s="5" t="s">
        <v>21</v>
      </c>
      <c r="B627" s="5" t="s">
        <v>626</v>
      </c>
      <c r="C627" s="5" t="s">
        <v>1856</v>
      </c>
      <c r="D627" s="5" t="s">
        <v>5588</v>
      </c>
      <c r="E627" s="5" t="s">
        <v>6832</v>
      </c>
      <c r="F627" s="5" t="s">
        <v>8076</v>
      </c>
      <c r="G627" s="5" t="s">
        <v>9320</v>
      </c>
      <c r="H627" s="5" t="s">
        <v>10564</v>
      </c>
      <c r="I627" s="5" t="s">
        <v>3100</v>
      </c>
      <c r="J627" s="5" t="s">
        <v>22</v>
      </c>
      <c r="K627" s="5" t="s">
        <v>13054</v>
      </c>
      <c r="L627" s="5" t="s">
        <v>4344</v>
      </c>
      <c r="M627" s="5" t="s">
        <v>11809</v>
      </c>
    </row>
    <row r="628" spans="1:13" x14ac:dyDescent="0.25">
      <c r="A628" s="5" t="s">
        <v>21</v>
      </c>
      <c r="B628" s="5" t="s">
        <v>627</v>
      </c>
      <c r="C628" s="5" t="s">
        <v>1857</v>
      </c>
      <c r="D628" s="5" t="s">
        <v>5589</v>
      </c>
      <c r="E628" s="5" t="s">
        <v>6833</v>
      </c>
      <c r="F628" s="5" t="s">
        <v>8077</v>
      </c>
      <c r="G628" s="5" t="s">
        <v>9321</v>
      </c>
      <c r="H628" s="5" t="s">
        <v>10565</v>
      </c>
      <c r="I628" s="5" t="s">
        <v>3101</v>
      </c>
      <c r="J628" s="5" t="s">
        <v>22</v>
      </c>
      <c r="K628" s="5" t="s">
        <v>13055</v>
      </c>
      <c r="L628" s="5" t="s">
        <v>4345</v>
      </c>
      <c r="M628" s="5" t="s">
        <v>11810</v>
      </c>
    </row>
    <row r="629" spans="1:13" x14ac:dyDescent="0.25">
      <c r="A629" s="5" t="s">
        <v>21</v>
      </c>
      <c r="B629" s="5" t="s">
        <v>628</v>
      </c>
      <c r="C629" s="5" t="s">
        <v>1858</v>
      </c>
      <c r="D629" s="5" t="s">
        <v>5590</v>
      </c>
      <c r="E629" s="5" t="s">
        <v>6834</v>
      </c>
      <c r="F629" s="5" t="s">
        <v>8078</v>
      </c>
      <c r="G629" s="5" t="s">
        <v>9322</v>
      </c>
      <c r="H629" s="5" t="s">
        <v>10566</v>
      </c>
      <c r="I629" s="5" t="s">
        <v>3102</v>
      </c>
      <c r="J629" s="5" t="s">
        <v>22</v>
      </c>
      <c r="K629" s="5" t="s">
        <v>13056</v>
      </c>
      <c r="L629" s="5" t="s">
        <v>4346</v>
      </c>
      <c r="M629" s="5" t="s">
        <v>11811</v>
      </c>
    </row>
    <row r="630" spans="1:13" x14ac:dyDescent="0.25">
      <c r="A630" s="5" t="s">
        <v>21</v>
      </c>
      <c r="B630" s="5" t="s">
        <v>629</v>
      </c>
      <c r="C630" s="5" t="s">
        <v>1859</v>
      </c>
      <c r="D630" s="5" t="s">
        <v>5591</v>
      </c>
      <c r="E630" s="5" t="s">
        <v>6835</v>
      </c>
      <c r="F630" s="5" t="s">
        <v>8079</v>
      </c>
      <c r="G630" s="5" t="s">
        <v>9323</v>
      </c>
      <c r="H630" s="5" t="s">
        <v>10567</v>
      </c>
      <c r="I630" s="5" t="s">
        <v>3103</v>
      </c>
      <c r="J630" s="5" t="s">
        <v>22</v>
      </c>
      <c r="K630" s="5" t="s">
        <v>13057</v>
      </c>
      <c r="L630" s="5" t="s">
        <v>4347</v>
      </c>
      <c r="M630" s="5" t="s">
        <v>11812</v>
      </c>
    </row>
    <row r="631" spans="1:13" x14ac:dyDescent="0.25">
      <c r="A631" s="5" t="s">
        <v>21</v>
      </c>
      <c r="B631" s="5" t="s">
        <v>630</v>
      </c>
      <c r="C631" s="5" t="s">
        <v>1860</v>
      </c>
      <c r="D631" s="5" t="s">
        <v>5592</v>
      </c>
      <c r="E631" s="5" t="s">
        <v>6836</v>
      </c>
      <c r="F631" s="5" t="s">
        <v>8080</v>
      </c>
      <c r="G631" s="5" t="s">
        <v>9324</v>
      </c>
      <c r="H631" s="5" t="s">
        <v>10568</v>
      </c>
      <c r="I631" s="5" t="s">
        <v>3104</v>
      </c>
      <c r="J631" s="5" t="s">
        <v>22</v>
      </c>
      <c r="K631" s="5" t="s">
        <v>13058</v>
      </c>
      <c r="L631" s="5" t="s">
        <v>4348</v>
      </c>
      <c r="M631" s="5" t="s">
        <v>11813</v>
      </c>
    </row>
    <row r="632" spans="1:13" x14ac:dyDescent="0.25">
      <c r="A632" s="5" t="s">
        <v>21</v>
      </c>
      <c r="B632" s="5" t="s">
        <v>631</v>
      </c>
      <c r="C632" s="5" t="s">
        <v>1861</v>
      </c>
      <c r="D632" s="5" t="s">
        <v>5593</v>
      </c>
      <c r="E632" s="5" t="s">
        <v>6837</v>
      </c>
      <c r="F632" s="5" t="s">
        <v>8081</v>
      </c>
      <c r="G632" s="5" t="s">
        <v>9325</v>
      </c>
      <c r="H632" s="5" t="s">
        <v>10569</v>
      </c>
      <c r="I632" s="5" t="s">
        <v>3105</v>
      </c>
      <c r="J632" s="5" t="s">
        <v>22</v>
      </c>
      <c r="K632" s="5" t="s">
        <v>13059</v>
      </c>
      <c r="L632" s="5" t="s">
        <v>4349</v>
      </c>
      <c r="M632" s="5" t="s">
        <v>11814</v>
      </c>
    </row>
    <row r="633" spans="1:13" x14ac:dyDescent="0.25">
      <c r="A633" s="5" t="s">
        <v>21</v>
      </c>
      <c r="B633" s="5" t="s">
        <v>632</v>
      </c>
      <c r="C633" s="5" t="s">
        <v>1862</v>
      </c>
      <c r="D633" s="5" t="s">
        <v>5594</v>
      </c>
      <c r="E633" s="5" t="s">
        <v>6838</v>
      </c>
      <c r="F633" s="5" t="s">
        <v>8082</v>
      </c>
      <c r="G633" s="5" t="s">
        <v>9326</v>
      </c>
      <c r="H633" s="5" t="s">
        <v>10570</v>
      </c>
      <c r="I633" s="5" t="s">
        <v>3106</v>
      </c>
      <c r="J633" s="5" t="s">
        <v>22</v>
      </c>
      <c r="K633" s="5" t="s">
        <v>13060</v>
      </c>
      <c r="L633" s="5" t="s">
        <v>4350</v>
      </c>
      <c r="M633" s="5" t="s">
        <v>11815</v>
      </c>
    </row>
    <row r="634" spans="1:13" x14ac:dyDescent="0.25">
      <c r="A634" s="5" t="s">
        <v>21</v>
      </c>
      <c r="B634" s="5" t="s">
        <v>633</v>
      </c>
      <c r="C634" s="5" t="s">
        <v>1863</v>
      </c>
      <c r="D634" s="5" t="s">
        <v>5595</v>
      </c>
      <c r="E634" s="5" t="s">
        <v>6839</v>
      </c>
      <c r="F634" s="5" t="s">
        <v>8083</v>
      </c>
      <c r="G634" s="5" t="s">
        <v>9327</v>
      </c>
      <c r="H634" s="5" t="s">
        <v>10571</v>
      </c>
      <c r="I634" s="5" t="s">
        <v>3107</v>
      </c>
      <c r="J634" s="5" t="s">
        <v>22</v>
      </c>
      <c r="K634" s="5" t="s">
        <v>13061</v>
      </c>
      <c r="L634" s="5" t="s">
        <v>4351</v>
      </c>
      <c r="M634" s="5" t="s">
        <v>11816</v>
      </c>
    </row>
    <row r="635" spans="1:13" x14ac:dyDescent="0.25">
      <c r="A635" s="5" t="s">
        <v>21</v>
      </c>
      <c r="B635" s="5" t="s">
        <v>634</v>
      </c>
      <c r="C635" s="5" t="s">
        <v>1864</v>
      </c>
      <c r="D635" s="5" t="s">
        <v>5596</v>
      </c>
      <c r="E635" s="5" t="s">
        <v>6840</v>
      </c>
      <c r="F635" s="5" t="s">
        <v>8084</v>
      </c>
      <c r="G635" s="5" t="s">
        <v>9328</v>
      </c>
      <c r="H635" s="5" t="s">
        <v>10572</v>
      </c>
      <c r="I635" s="5" t="s">
        <v>3108</v>
      </c>
      <c r="J635" s="5" t="s">
        <v>22</v>
      </c>
      <c r="K635" s="5" t="s">
        <v>13062</v>
      </c>
      <c r="L635" s="5" t="s">
        <v>4352</v>
      </c>
      <c r="M635" s="5" t="s">
        <v>11817</v>
      </c>
    </row>
    <row r="636" spans="1:13" x14ac:dyDescent="0.25">
      <c r="A636" s="5" t="s">
        <v>21</v>
      </c>
      <c r="B636" s="5" t="s">
        <v>635</v>
      </c>
      <c r="C636" s="5" t="s">
        <v>1865</v>
      </c>
      <c r="D636" s="5" t="s">
        <v>5597</v>
      </c>
      <c r="E636" s="5" t="s">
        <v>6841</v>
      </c>
      <c r="F636" s="5" t="s">
        <v>8085</v>
      </c>
      <c r="G636" s="5" t="s">
        <v>9329</v>
      </c>
      <c r="H636" s="5" t="s">
        <v>10573</v>
      </c>
      <c r="I636" s="5" t="s">
        <v>3109</v>
      </c>
      <c r="J636" s="5" t="s">
        <v>22</v>
      </c>
      <c r="K636" s="5" t="s">
        <v>13063</v>
      </c>
      <c r="L636" s="5" t="s">
        <v>4353</v>
      </c>
      <c r="M636" s="5" t="s">
        <v>11818</v>
      </c>
    </row>
    <row r="637" spans="1:13" x14ac:dyDescent="0.25">
      <c r="A637" s="5" t="s">
        <v>21</v>
      </c>
      <c r="B637" s="5" t="s">
        <v>636</v>
      </c>
      <c r="C637" s="5" t="s">
        <v>1866</v>
      </c>
      <c r="D637" s="5" t="s">
        <v>5598</v>
      </c>
      <c r="E637" s="5" t="s">
        <v>6842</v>
      </c>
      <c r="F637" s="5" t="s">
        <v>8086</v>
      </c>
      <c r="G637" s="5" t="s">
        <v>9330</v>
      </c>
      <c r="H637" s="5" t="s">
        <v>10574</v>
      </c>
      <c r="I637" s="5" t="s">
        <v>3110</v>
      </c>
      <c r="J637" s="5" t="s">
        <v>22</v>
      </c>
      <c r="K637" s="5" t="s">
        <v>13064</v>
      </c>
      <c r="L637" s="5" t="s">
        <v>4354</v>
      </c>
      <c r="M637" s="5" t="s">
        <v>11819</v>
      </c>
    </row>
    <row r="638" spans="1:13" x14ac:dyDescent="0.25">
      <c r="A638" s="5" t="s">
        <v>21</v>
      </c>
      <c r="B638" s="5" t="s">
        <v>637</v>
      </c>
      <c r="C638" s="5" t="s">
        <v>1867</v>
      </c>
      <c r="D638" s="5" t="s">
        <v>5599</v>
      </c>
      <c r="E638" s="5" t="s">
        <v>6843</v>
      </c>
      <c r="F638" s="5" t="s">
        <v>8087</v>
      </c>
      <c r="G638" s="5" t="s">
        <v>9331</v>
      </c>
      <c r="H638" s="5" t="s">
        <v>10575</v>
      </c>
      <c r="I638" s="5" t="s">
        <v>3111</v>
      </c>
      <c r="J638" s="5" t="s">
        <v>22</v>
      </c>
      <c r="K638" s="5" t="s">
        <v>13065</v>
      </c>
      <c r="L638" s="5" t="s">
        <v>4355</v>
      </c>
      <c r="M638" s="5" t="s">
        <v>11820</v>
      </c>
    </row>
    <row r="639" spans="1:13" x14ac:dyDescent="0.25">
      <c r="A639" s="5" t="s">
        <v>21</v>
      </c>
      <c r="B639" s="5" t="s">
        <v>638</v>
      </c>
      <c r="C639" s="5" t="s">
        <v>1868</v>
      </c>
      <c r="D639" s="5" t="s">
        <v>5600</v>
      </c>
      <c r="E639" s="5" t="s">
        <v>6844</v>
      </c>
      <c r="F639" s="5" t="s">
        <v>8088</v>
      </c>
      <c r="G639" s="5" t="s">
        <v>9332</v>
      </c>
      <c r="H639" s="5" t="s">
        <v>10576</v>
      </c>
      <c r="I639" s="5" t="s">
        <v>3112</v>
      </c>
      <c r="J639" s="5" t="s">
        <v>22</v>
      </c>
      <c r="K639" s="5" t="s">
        <v>13066</v>
      </c>
      <c r="L639" s="5" t="s">
        <v>4356</v>
      </c>
      <c r="M639" s="5" t="s">
        <v>11821</v>
      </c>
    </row>
    <row r="640" spans="1:13" x14ac:dyDescent="0.25">
      <c r="A640" s="5" t="s">
        <v>21</v>
      </c>
      <c r="B640" s="5" t="s">
        <v>13709</v>
      </c>
      <c r="C640" s="5" t="s">
        <v>1869</v>
      </c>
      <c r="D640" s="5" t="s">
        <v>5601</v>
      </c>
      <c r="E640" s="5" t="s">
        <v>6845</v>
      </c>
      <c r="F640" s="5" t="s">
        <v>8089</v>
      </c>
      <c r="G640" s="5" t="s">
        <v>9333</v>
      </c>
      <c r="H640" s="5" t="s">
        <v>10577</v>
      </c>
      <c r="I640" s="5" t="s">
        <v>3113</v>
      </c>
      <c r="J640" s="5" t="s">
        <v>22</v>
      </c>
      <c r="K640" s="5" t="s">
        <v>13067</v>
      </c>
      <c r="L640" s="5" t="s">
        <v>4357</v>
      </c>
      <c r="M640" s="5" t="s">
        <v>11822</v>
      </c>
    </row>
    <row r="641" spans="1:13" x14ac:dyDescent="0.25">
      <c r="A641" s="5" t="s">
        <v>21</v>
      </c>
      <c r="B641" s="5" t="s">
        <v>639</v>
      </c>
      <c r="C641" s="5" t="s">
        <v>1870</v>
      </c>
      <c r="D641" s="5" t="s">
        <v>5602</v>
      </c>
      <c r="E641" s="5" t="s">
        <v>6846</v>
      </c>
      <c r="F641" s="5" t="s">
        <v>8090</v>
      </c>
      <c r="G641" s="5" t="s">
        <v>9334</v>
      </c>
      <c r="H641" s="5" t="s">
        <v>10578</v>
      </c>
      <c r="I641" s="5" t="s">
        <v>3114</v>
      </c>
      <c r="J641" s="5" t="s">
        <v>22</v>
      </c>
      <c r="K641" s="5" t="s">
        <v>13068</v>
      </c>
      <c r="L641" s="5" t="s">
        <v>4358</v>
      </c>
      <c r="M641" s="5" t="s">
        <v>11823</v>
      </c>
    </row>
    <row r="642" spans="1:13" x14ac:dyDescent="0.25">
      <c r="A642" s="5" t="s">
        <v>21</v>
      </c>
      <c r="B642" s="5" t="s">
        <v>640</v>
      </c>
      <c r="C642" s="5" t="s">
        <v>1871</v>
      </c>
      <c r="D642" s="5" t="s">
        <v>5603</v>
      </c>
      <c r="E642" s="5" t="s">
        <v>6847</v>
      </c>
      <c r="F642" s="5" t="s">
        <v>8091</v>
      </c>
      <c r="G642" s="5" t="s">
        <v>9335</v>
      </c>
      <c r="H642" s="5" t="s">
        <v>10579</v>
      </c>
      <c r="I642" s="5" t="s">
        <v>3115</v>
      </c>
      <c r="J642" s="5" t="s">
        <v>22</v>
      </c>
      <c r="K642" s="5" t="s">
        <v>13069</v>
      </c>
      <c r="L642" s="5" t="s">
        <v>4359</v>
      </c>
      <c r="M642" s="5" t="s">
        <v>11824</v>
      </c>
    </row>
    <row r="643" spans="1:13" x14ac:dyDescent="0.25">
      <c r="A643" s="5" t="s">
        <v>21</v>
      </c>
      <c r="B643" s="5" t="s">
        <v>13710</v>
      </c>
      <c r="C643" s="5" t="s">
        <v>1872</v>
      </c>
      <c r="D643" s="5" t="s">
        <v>5604</v>
      </c>
      <c r="E643" s="5" t="s">
        <v>6848</v>
      </c>
      <c r="F643" s="5" t="s">
        <v>8092</v>
      </c>
      <c r="G643" s="5" t="s">
        <v>9336</v>
      </c>
      <c r="H643" s="5" t="s">
        <v>10580</v>
      </c>
      <c r="I643" s="5" t="s">
        <v>3116</v>
      </c>
      <c r="J643" s="5" t="s">
        <v>22</v>
      </c>
      <c r="K643" s="5" t="s">
        <v>13070</v>
      </c>
      <c r="L643" s="5" t="s">
        <v>4360</v>
      </c>
      <c r="M643" s="5" t="s">
        <v>11825</v>
      </c>
    </row>
    <row r="644" spans="1:13" x14ac:dyDescent="0.25">
      <c r="A644" s="5" t="s">
        <v>21</v>
      </c>
      <c r="B644" s="5" t="s">
        <v>641</v>
      </c>
      <c r="C644" s="5" t="s">
        <v>1873</v>
      </c>
      <c r="D644" s="5" t="s">
        <v>5605</v>
      </c>
      <c r="E644" s="5" t="s">
        <v>6849</v>
      </c>
      <c r="F644" s="5" t="s">
        <v>8093</v>
      </c>
      <c r="G644" s="5" t="s">
        <v>9337</v>
      </c>
      <c r="H644" s="5" t="s">
        <v>10581</v>
      </c>
      <c r="I644" s="5" t="s">
        <v>3117</v>
      </c>
      <c r="J644" s="5" t="s">
        <v>22</v>
      </c>
      <c r="K644" s="5" t="s">
        <v>13071</v>
      </c>
      <c r="L644" s="5" t="s">
        <v>4361</v>
      </c>
      <c r="M644" s="5" t="s">
        <v>11826</v>
      </c>
    </row>
    <row r="645" spans="1:13" x14ac:dyDescent="0.25">
      <c r="A645" s="5" t="s">
        <v>21</v>
      </c>
      <c r="B645" s="5" t="s">
        <v>642</v>
      </c>
      <c r="C645" s="5" t="s">
        <v>1874</v>
      </c>
      <c r="D645" s="5" t="s">
        <v>5606</v>
      </c>
      <c r="E645" s="5" t="s">
        <v>6850</v>
      </c>
      <c r="F645" s="5" t="s">
        <v>8094</v>
      </c>
      <c r="G645" s="5" t="s">
        <v>9338</v>
      </c>
      <c r="H645" s="5" t="s">
        <v>10582</v>
      </c>
      <c r="I645" s="5" t="s">
        <v>3118</v>
      </c>
      <c r="J645" s="5" t="s">
        <v>22</v>
      </c>
      <c r="K645" s="5" t="s">
        <v>13072</v>
      </c>
      <c r="L645" s="5" t="s">
        <v>4362</v>
      </c>
      <c r="M645" s="5" t="s">
        <v>11827</v>
      </c>
    </row>
    <row r="646" spans="1:13" x14ac:dyDescent="0.25">
      <c r="A646" s="5" t="s">
        <v>21</v>
      </c>
      <c r="B646" s="5" t="s">
        <v>643</v>
      </c>
      <c r="C646" s="5" t="s">
        <v>1875</v>
      </c>
      <c r="D646" s="5" t="s">
        <v>5607</v>
      </c>
      <c r="E646" s="5" t="s">
        <v>6851</v>
      </c>
      <c r="F646" s="5" t="s">
        <v>8095</v>
      </c>
      <c r="G646" s="5" t="s">
        <v>9339</v>
      </c>
      <c r="H646" s="5" t="s">
        <v>10583</v>
      </c>
      <c r="I646" s="5" t="s">
        <v>3119</v>
      </c>
      <c r="J646" s="5" t="s">
        <v>22</v>
      </c>
      <c r="K646" s="5" t="s">
        <v>13073</v>
      </c>
      <c r="L646" s="5" t="s">
        <v>4363</v>
      </c>
      <c r="M646" s="5" t="s">
        <v>11828</v>
      </c>
    </row>
    <row r="647" spans="1:13" x14ac:dyDescent="0.25">
      <c r="A647" s="5" t="s">
        <v>21</v>
      </c>
      <c r="B647" s="5" t="s">
        <v>644</v>
      </c>
      <c r="C647" s="5" t="s">
        <v>1876</v>
      </c>
      <c r="D647" s="5" t="s">
        <v>5608</v>
      </c>
      <c r="E647" s="5" t="s">
        <v>6852</v>
      </c>
      <c r="F647" s="5" t="s">
        <v>8096</v>
      </c>
      <c r="G647" s="5" t="s">
        <v>9340</v>
      </c>
      <c r="H647" s="5" t="s">
        <v>10584</v>
      </c>
      <c r="I647" s="5" t="s">
        <v>3120</v>
      </c>
      <c r="J647" s="5" t="s">
        <v>22</v>
      </c>
      <c r="K647" s="5" t="s">
        <v>13074</v>
      </c>
      <c r="L647" s="5" t="s">
        <v>4364</v>
      </c>
      <c r="M647" s="5" t="s">
        <v>11829</v>
      </c>
    </row>
    <row r="648" spans="1:13" x14ac:dyDescent="0.25">
      <c r="A648" s="5" t="s">
        <v>21</v>
      </c>
      <c r="B648" s="5" t="s">
        <v>645</v>
      </c>
      <c r="C648" s="5" t="s">
        <v>1877</v>
      </c>
      <c r="D648" s="5" t="s">
        <v>5609</v>
      </c>
      <c r="E648" s="5" t="s">
        <v>6853</v>
      </c>
      <c r="F648" s="5" t="s">
        <v>8097</v>
      </c>
      <c r="G648" s="5" t="s">
        <v>9341</v>
      </c>
      <c r="H648" s="5" t="s">
        <v>10585</v>
      </c>
      <c r="I648" s="5" t="s">
        <v>3121</v>
      </c>
      <c r="J648" s="5" t="s">
        <v>22</v>
      </c>
      <c r="K648" s="5" t="s">
        <v>13075</v>
      </c>
      <c r="L648" s="5" t="s">
        <v>4365</v>
      </c>
      <c r="M648" s="5" t="s">
        <v>11830</v>
      </c>
    </row>
    <row r="649" spans="1:13" x14ac:dyDescent="0.25">
      <c r="A649" s="5" t="s">
        <v>21</v>
      </c>
      <c r="B649" s="5" t="s">
        <v>646</v>
      </c>
      <c r="C649" s="5" t="s">
        <v>1878</v>
      </c>
      <c r="D649" s="5" t="s">
        <v>5610</v>
      </c>
      <c r="E649" s="5" t="s">
        <v>6854</v>
      </c>
      <c r="F649" s="5" t="s">
        <v>8098</v>
      </c>
      <c r="G649" s="5" t="s">
        <v>9342</v>
      </c>
      <c r="H649" s="5" t="s">
        <v>10586</v>
      </c>
      <c r="I649" s="5" t="s">
        <v>3122</v>
      </c>
      <c r="J649" s="5" t="s">
        <v>22</v>
      </c>
      <c r="K649" s="5" t="s">
        <v>13076</v>
      </c>
      <c r="L649" s="5" t="s">
        <v>4366</v>
      </c>
      <c r="M649" s="5" t="s">
        <v>11831</v>
      </c>
    </row>
    <row r="650" spans="1:13" x14ac:dyDescent="0.25">
      <c r="A650" s="5" t="s">
        <v>21</v>
      </c>
      <c r="B650" s="5" t="s">
        <v>647</v>
      </c>
      <c r="C650" s="5" t="s">
        <v>1879</v>
      </c>
      <c r="D650" s="5" t="s">
        <v>5611</v>
      </c>
      <c r="E650" s="5" t="s">
        <v>6855</v>
      </c>
      <c r="F650" s="5" t="s">
        <v>8099</v>
      </c>
      <c r="G650" s="5" t="s">
        <v>9343</v>
      </c>
      <c r="H650" s="5" t="s">
        <v>10587</v>
      </c>
      <c r="I650" s="5" t="s">
        <v>3123</v>
      </c>
      <c r="J650" s="5" t="s">
        <v>22</v>
      </c>
      <c r="K650" s="5" t="s">
        <v>13077</v>
      </c>
      <c r="L650" s="5" t="s">
        <v>4367</v>
      </c>
      <c r="M650" s="5" t="s">
        <v>11832</v>
      </c>
    </row>
    <row r="651" spans="1:13" x14ac:dyDescent="0.25">
      <c r="A651" s="5" t="s">
        <v>21</v>
      </c>
      <c r="B651" s="5" t="s">
        <v>648</v>
      </c>
      <c r="C651" s="5" t="s">
        <v>1880</v>
      </c>
      <c r="D651" s="5" t="s">
        <v>5612</v>
      </c>
      <c r="E651" s="5" t="s">
        <v>6856</v>
      </c>
      <c r="F651" s="5" t="s">
        <v>8100</v>
      </c>
      <c r="G651" s="5" t="s">
        <v>9344</v>
      </c>
      <c r="H651" s="5" t="s">
        <v>10588</v>
      </c>
      <c r="I651" s="5" t="s">
        <v>3124</v>
      </c>
      <c r="J651" s="5" t="s">
        <v>22</v>
      </c>
      <c r="K651" s="5" t="s">
        <v>13078</v>
      </c>
      <c r="L651" s="5" t="s">
        <v>4368</v>
      </c>
      <c r="M651" s="5" t="s">
        <v>11833</v>
      </c>
    </row>
    <row r="652" spans="1:13" x14ac:dyDescent="0.25">
      <c r="A652" s="5" t="s">
        <v>21</v>
      </c>
      <c r="B652" s="5" t="s">
        <v>649</v>
      </c>
      <c r="C652" s="5" t="s">
        <v>1881</v>
      </c>
      <c r="D652" s="5" t="s">
        <v>5613</v>
      </c>
      <c r="E652" s="5" t="s">
        <v>6857</v>
      </c>
      <c r="F652" s="5" t="s">
        <v>8101</v>
      </c>
      <c r="G652" s="5" t="s">
        <v>9345</v>
      </c>
      <c r="H652" s="5" t="s">
        <v>10589</v>
      </c>
      <c r="I652" s="5" t="s">
        <v>3125</v>
      </c>
      <c r="J652" s="5" t="s">
        <v>22</v>
      </c>
      <c r="K652" s="5" t="s">
        <v>13079</v>
      </c>
      <c r="L652" s="5" t="s">
        <v>4369</v>
      </c>
      <c r="M652" s="5" t="s">
        <v>11834</v>
      </c>
    </row>
    <row r="653" spans="1:13" x14ac:dyDescent="0.25">
      <c r="A653" s="5" t="s">
        <v>21</v>
      </c>
      <c r="B653" s="5" t="s">
        <v>650</v>
      </c>
      <c r="C653" s="5" t="s">
        <v>1882</v>
      </c>
      <c r="D653" s="5" t="s">
        <v>5614</v>
      </c>
      <c r="E653" s="5" t="s">
        <v>6858</v>
      </c>
      <c r="F653" s="5" t="s">
        <v>8102</v>
      </c>
      <c r="G653" s="5" t="s">
        <v>9346</v>
      </c>
      <c r="H653" s="5" t="s">
        <v>10590</v>
      </c>
      <c r="I653" s="5" t="s">
        <v>3126</v>
      </c>
      <c r="J653" s="5" t="s">
        <v>22</v>
      </c>
      <c r="K653" s="5" t="s">
        <v>13080</v>
      </c>
      <c r="L653" s="5" t="s">
        <v>4370</v>
      </c>
      <c r="M653" s="5" t="s">
        <v>11835</v>
      </c>
    </row>
    <row r="654" spans="1:13" x14ac:dyDescent="0.25">
      <c r="A654" s="5" t="s">
        <v>21</v>
      </c>
      <c r="B654" s="5" t="s">
        <v>651</v>
      </c>
      <c r="C654" s="5" t="s">
        <v>1883</v>
      </c>
      <c r="D654" s="5" t="s">
        <v>5615</v>
      </c>
      <c r="E654" s="5" t="s">
        <v>6859</v>
      </c>
      <c r="F654" s="5" t="s">
        <v>8103</v>
      </c>
      <c r="G654" s="5" t="s">
        <v>9347</v>
      </c>
      <c r="H654" s="5" t="s">
        <v>10591</v>
      </c>
      <c r="I654" s="5" t="s">
        <v>3127</v>
      </c>
      <c r="J654" s="5" t="s">
        <v>22</v>
      </c>
      <c r="K654" s="5" t="s">
        <v>13081</v>
      </c>
      <c r="L654" s="5" t="s">
        <v>4371</v>
      </c>
      <c r="M654" s="5" t="s">
        <v>11836</v>
      </c>
    </row>
    <row r="655" spans="1:13" x14ac:dyDescent="0.25">
      <c r="A655" s="5" t="s">
        <v>21</v>
      </c>
      <c r="B655" s="5" t="s">
        <v>652</v>
      </c>
      <c r="C655" s="5" t="s">
        <v>1884</v>
      </c>
      <c r="D655" s="5" t="s">
        <v>5616</v>
      </c>
      <c r="E655" s="5" t="s">
        <v>6860</v>
      </c>
      <c r="F655" s="5" t="s">
        <v>8104</v>
      </c>
      <c r="G655" s="5" t="s">
        <v>9348</v>
      </c>
      <c r="H655" s="5" t="s">
        <v>10592</v>
      </c>
      <c r="I655" s="5" t="s">
        <v>3128</v>
      </c>
      <c r="J655" s="5" t="s">
        <v>22</v>
      </c>
      <c r="K655" s="5" t="s">
        <v>13082</v>
      </c>
      <c r="L655" s="5" t="s">
        <v>4372</v>
      </c>
      <c r="M655" s="5" t="s">
        <v>11837</v>
      </c>
    </row>
    <row r="656" spans="1:13" x14ac:dyDescent="0.25">
      <c r="A656" s="5" t="s">
        <v>21</v>
      </c>
      <c r="B656" s="5" t="s">
        <v>653</v>
      </c>
      <c r="C656" s="5" t="s">
        <v>1885</v>
      </c>
      <c r="D656" s="5" t="s">
        <v>5617</v>
      </c>
      <c r="E656" s="5" t="s">
        <v>6861</v>
      </c>
      <c r="F656" s="5" t="s">
        <v>8105</v>
      </c>
      <c r="G656" s="5" t="s">
        <v>9349</v>
      </c>
      <c r="H656" s="5" t="s">
        <v>10593</v>
      </c>
      <c r="I656" s="5" t="s">
        <v>3129</v>
      </c>
      <c r="J656" s="5" t="s">
        <v>22</v>
      </c>
      <c r="K656" s="5" t="s">
        <v>13083</v>
      </c>
      <c r="L656" s="5" t="s">
        <v>4373</v>
      </c>
      <c r="M656" s="5" t="s">
        <v>11838</v>
      </c>
    </row>
    <row r="657" spans="1:13" x14ac:dyDescent="0.25">
      <c r="A657" s="5" t="s">
        <v>21</v>
      </c>
      <c r="B657" s="5" t="s">
        <v>654</v>
      </c>
      <c r="C657" s="5" t="s">
        <v>1886</v>
      </c>
      <c r="D657" s="5" t="s">
        <v>5618</v>
      </c>
      <c r="E657" s="5" t="s">
        <v>6862</v>
      </c>
      <c r="F657" s="5" t="s">
        <v>8106</v>
      </c>
      <c r="G657" s="5" t="s">
        <v>9350</v>
      </c>
      <c r="H657" s="5" t="s">
        <v>10594</v>
      </c>
      <c r="I657" s="5" t="s">
        <v>3130</v>
      </c>
      <c r="J657" s="5" t="s">
        <v>22</v>
      </c>
      <c r="K657" s="5" t="s">
        <v>13084</v>
      </c>
      <c r="L657" s="5" t="s">
        <v>4374</v>
      </c>
      <c r="M657" s="5" t="s">
        <v>11839</v>
      </c>
    </row>
    <row r="658" spans="1:13" x14ac:dyDescent="0.25">
      <c r="A658" s="5" t="s">
        <v>21</v>
      </c>
      <c r="B658" s="5" t="s">
        <v>655</v>
      </c>
      <c r="C658" s="5" t="s">
        <v>1887</v>
      </c>
      <c r="D658" s="5" t="s">
        <v>5619</v>
      </c>
      <c r="E658" s="5" t="s">
        <v>6863</v>
      </c>
      <c r="F658" s="5" t="s">
        <v>8107</v>
      </c>
      <c r="G658" s="5" t="s">
        <v>9351</v>
      </c>
      <c r="H658" s="5" t="s">
        <v>10595</v>
      </c>
      <c r="I658" s="5" t="s">
        <v>3131</v>
      </c>
      <c r="J658" s="5" t="s">
        <v>22</v>
      </c>
      <c r="K658" s="5" t="s">
        <v>13085</v>
      </c>
      <c r="L658" s="5" t="s">
        <v>4375</v>
      </c>
      <c r="M658" s="5" t="s">
        <v>11840</v>
      </c>
    </row>
    <row r="659" spans="1:13" x14ac:dyDescent="0.25">
      <c r="A659" s="5" t="s">
        <v>21</v>
      </c>
      <c r="B659" s="5" t="s">
        <v>656</v>
      </c>
      <c r="C659" s="5" t="s">
        <v>1888</v>
      </c>
      <c r="D659" s="5" t="s">
        <v>5620</v>
      </c>
      <c r="E659" s="5" t="s">
        <v>6864</v>
      </c>
      <c r="F659" s="5" t="s">
        <v>8108</v>
      </c>
      <c r="G659" s="5" t="s">
        <v>9352</v>
      </c>
      <c r="H659" s="5" t="s">
        <v>10596</v>
      </c>
      <c r="I659" s="5" t="s">
        <v>3132</v>
      </c>
      <c r="J659" s="5" t="s">
        <v>22</v>
      </c>
      <c r="K659" s="5" t="s">
        <v>13086</v>
      </c>
      <c r="L659" s="5" t="s">
        <v>4376</v>
      </c>
      <c r="M659" s="5" t="s">
        <v>11841</v>
      </c>
    </row>
    <row r="660" spans="1:13" x14ac:dyDescent="0.25">
      <c r="A660" s="5" t="s">
        <v>21</v>
      </c>
      <c r="B660" s="5" t="s">
        <v>657</v>
      </c>
      <c r="C660" s="5" t="s">
        <v>1889</v>
      </c>
      <c r="D660" s="5" t="s">
        <v>5621</v>
      </c>
      <c r="E660" s="5" t="s">
        <v>6865</v>
      </c>
      <c r="F660" s="5" t="s">
        <v>8109</v>
      </c>
      <c r="G660" s="5" t="s">
        <v>9353</v>
      </c>
      <c r="H660" s="5" t="s">
        <v>10597</v>
      </c>
      <c r="I660" s="5" t="s">
        <v>3133</v>
      </c>
      <c r="J660" s="5" t="s">
        <v>22</v>
      </c>
      <c r="K660" s="5" t="s">
        <v>13087</v>
      </c>
      <c r="L660" s="5" t="s">
        <v>4377</v>
      </c>
      <c r="M660" s="5" t="s">
        <v>11842</v>
      </c>
    </row>
    <row r="661" spans="1:13" x14ac:dyDescent="0.25">
      <c r="A661" s="5" t="s">
        <v>21</v>
      </c>
      <c r="B661" s="5" t="s">
        <v>658</v>
      </c>
      <c r="C661" s="5" t="s">
        <v>1890</v>
      </c>
      <c r="D661" s="5" t="s">
        <v>5622</v>
      </c>
      <c r="E661" s="5" t="s">
        <v>6866</v>
      </c>
      <c r="F661" s="5" t="s">
        <v>8110</v>
      </c>
      <c r="G661" s="5" t="s">
        <v>9354</v>
      </c>
      <c r="H661" s="5" t="s">
        <v>10598</v>
      </c>
      <c r="I661" s="5" t="s">
        <v>3134</v>
      </c>
      <c r="J661" s="5" t="s">
        <v>22</v>
      </c>
      <c r="K661" s="5" t="s">
        <v>13088</v>
      </c>
      <c r="L661" s="5" t="s">
        <v>4378</v>
      </c>
      <c r="M661" s="5" t="s">
        <v>11843</v>
      </c>
    </row>
    <row r="662" spans="1:13" x14ac:dyDescent="0.25">
      <c r="A662" s="5" t="s">
        <v>21</v>
      </c>
      <c r="B662" s="5" t="s">
        <v>659</v>
      </c>
      <c r="C662" s="5" t="s">
        <v>1891</v>
      </c>
      <c r="D662" s="5" t="s">
        <v>5623</v>
      </c>
      <c r="E662" s="5" t="s">
        <v>6867</v>
      </c>
      <c r="F662" s="5" t="s">
        <v>8111</v>
      </c>
      <c r="G662" s="5" t="s">
        <v>9355</v>
      </c>
      <c r="H662" s="5" t="s">
        <v>10599</v>
      </c>
      <c r="I662" s="5" t="s">
        <v>3135</v>
      </c>
      <c r="J662" s="5" t="s">
        <v>22</v>
      </c>
      <c r="K662" s="5" t="s">
        <v>13089</v>
      </c>
      <c r="L662" s="5" t="s">
        <v>4379</v>
      </c>
      <c r="M662" s="5" t="s">
        <v>11844</v>
      </c>
    </row>
    <row r="663" spans="1:13" x14ac:dyDescent="0.25">
      <c r="A663" s="5" t="s">
        <v>21</v>
      </c>
      <c r="B663" s="5" t="s">
        <v>660</v>
      </c>
      <c r="C663" s="5" t="s">
        <v>1892</v>
      </c>
      <c r="D663" s="5" t="s">
        <v>5624</v>
      </c>
      <c r="E663" s="5" t="s">
        <v>6868</v>
      </c>
      <c r="F663" s="5" t="s">
        <v>8112</v>
      </c>
      <c r="G663" s="5" t="s">
        <v>9356</v>
      </c>
      <c r="H663" s="5" t="s">
        <v>10600</v>
      </c>
      <c r="I663" s="5" t="s">
        <v>3136</v>
      </c>
      <c r="J663" s="5" t="s">
        <v>22</v>
      </c>
      <c r="K663" s="5" t="s">
        <v>13090</v>
      </c>
      <c r="L663" s="5" t="s">
        <v>4380</v>
      </c>
      <c r="M663" s="5" t="s">
        <v>11845</v>
      </c>
    </row>
    <row r="664" spans="1:13" x14ac:dyDescent="0.25">
      <c r="A664" s="5" t="s">
        <v>21</v>
      </c>
      <c r="B664" s="5" t="s">
        <v>661</v>
      </c>
      <c r="C664" s="5" t="s">
        <v>1893</v>
      </c>
      <c r="D664" s="5" t="s">
        <v>5625</v>
      </c>
      <c r="E664" s="5" t="s">
        <v>6869</v>
      </c>
      <c r="F664" s="5" t="s">
        <v>8113</v>
      </c>
      <c r="G664" s="5" t="s">
        <v>9357</v>
      </c>
      <c r="H664" s="5" t="s">
        <v>10601</v>
      </c>
      <c r="I664" s="5" t="s">
        <v>3137</v>
      </c>
      <c r="J664" s="5" t="s">
        <v>22</v>
      </c>
      <c r="K664" s="5" t="s">
        <v>13091</v>
      </c>
      <c r="L664" s="5" t="s">
        <v>4381</v>
      </c>
      <c r="M664" s="5" t="s">
        <v>11846</v>
      </c>
    </row>
    <row r="665" spans="1:13" x14ac:dyDescent="0.25">
      <c r="A665" s="5" t="s">
        <v>21</v>
      </c>
      <c r="B665" s="5" t="s">
        <v>662</v>
      </c>
      <c r="C665" s="5" t="s">
        <v>1894</v>
      </c>
      <c r="D665" s="5" t="s">
        <v>5626</v>
      </c>
      <c r="E665" s="5" t="s">
        <v>6870</v>
      </c>
      <c r="F665" s="5" t="s">
        <v>8114</v>
      </c>
      <c r="G665" s="5" t="s">
        <v>9358</v>
      </c>
      <c r="H665" s="5" t="s">
        <v>10602</v>
      </c>
      <c r="I665" s="5" t="s">
        <v>3138</v>
      </c>
      <c r="J665" s="5" t="s">
        <v>22</v>
      </c>
      <c r="K665" s="5" t="s">
        <v>13092</v>
      </c>
      <c r="L665" s="5" t="s">
        <v>4382</v>
      </c>
      <c r="M665" s="5" t="s">
        <v>11847</v>
      </c>
    </row>
    <row r="666" spans="1:13" x14ac:dyDescent="0.25">
      <c r="A666" s="5" t="s">
        <v>21</v>
      </c>
      <c r="B666" s="5" t="s">
        <v>663</v>
      </c>
      <c r="C666" s="5" t="s">
        <v>1895</v>
      </c>
      <c r="D666" s="5" t="s">
        <v>5627</v>
      </c>
      <c r="E666" s="5" t="s">
        <v>6871</v>
      </c>
      <c r="F666" s="5" t="s">
        <v>8115</v>
      </c>
      <c r="G666" s="5" t="s">
        <v>9359</v>
      </c>
      <c r="H666" s="5" t="s">
        <v>10603</v>
      </c>
      <c r="I666" s="5" t="s">
        <v>3139</v>
      </c>
      <c r="J666" s="5" t="s">
        <v>22</v>
      </c>
      <c r="K666" s="5" t="s">
        <v>13093</v>
      </c>
      <c r="L666" s="5" t="s">
        <v>4383</v>
      </c>
      <c r="M666" s="5" t="s">
        <v>11848</v>
      </c>
    </row>
    <row r="667" spans="1:13" x14ac:dyDescent="0.25">
      <c r="A667" s="5" t="s">
        <v>21</v>
      </c>
      <c r="B667" s="5" t="s">
        <v>664</v>
      </c>
      <c r="C667" s="5" t="s">
        <v>1896</v>
      </c>
      <c r="D667" s="5" t="s">
        <v>5628</v>
      </c>
      <c r="E667" s="5" t="s">
        <v>6872</v>
      </c>
      <c r="F667" s="5" t="s">
        <v>8116</v>
      </c>
      <c r="G667" s="5" t="s">
        <v>9360</v>
      </c>
      <c r="H667" s="5" t="s">
        <v>10604</v>
      </c>
      <c r="I667" s="5" t="s">
        <v>3140</v>
      </c>
      <c r="J667" s="5" t="s">
        <v>22</v>
      </c>
      <c r="K667" s="5" t="s">
        <v>13094</v>
      </c>
      <c r="L667" s="5" t="s">
        <v>4384</v>
      </c>
      <c r="M667" s="5" t="s">
        <v>11849</v>
      </c>
    </row>
    <row r="668" spans="1:13" x14ac:dyDescent="0.25">
      <c r="A668" s="5" t="s">
        <v>21</v>
      </c>
      <c r="B668" s="5" t="s">
        <v>665</v>
      </c>
      <c r="C668" s="5" t="s">
        <v>1897</v>
      </c>
      <c r="D668" s="5" t="s">
        <v>5629</v>
      </c>
      <c r="E668" s="5" t="s">
        <v>6873</v>
      </c>
      <c r="F668" s="5" t="s">
        <v>8117</v>
      </c>
      <c r="G668" s="5" t="s">
        <v>9361</v>
      </c>
      <c r="H668" s="5" t="s">
        <v>10605</v>
      </c>
      <c r="I668" s="5" t="s">
        <v>3141</v>
      </c>
      <c r="J668" s="5" t="s">
        <v>22</v>
      </c>
      <c r="K668" s="5" t="s">
        <v>13095</v>
      </c>
      <c r="L668" s="5" t="s">
        <v>4385</v>
      </c>
      <c r="M668" s="5" t="s">
        <v>11850</v>
      </c>
    </row>
    <row r="669" spans="1:13" x14ac:dyDescent="0.25">
      <c r="A669" s="5" t="s">
        <v>21</v>
      </c>
      <c r="B669" s="5" t="s">
        <v>666</v>
      </c>
      <c r="C669" s="5" t="s">
        <v>1898</v>
      </c>
      <c r="D669" s="5" t="s">
        <v>5630</v>
      </c>
      <c r="E669" s="5" t="s">
        <v>6874</v>
      </c>
      <c r="F669" s="5" t="s">
        <v>8118</v>
      </c>
      <c r="G669" s="5" t="s">
        <v>9362</v>
      </c>
      <c r="H669" s="5" t="s">
        <v>10606</v>
      </c>
      <c r="I669" s="5" t="s">
        <v>3142</v>
      </c>
      <c r="J669" s="5" t="s">
        <v>22</v>
      </c>
      <c r="K669" s="5" t="s">
        <v>13096</v>
      </c>
      <c r="L669" s="5" t="s">
        <v>4386</v>
      </c>
      <c r="M669" s="5" t="s">
        <v>11851</v>
      </c>
    </row>
    <row r="670" spans="1:13" x14ac:dyDescent="0.25">
      <c r="A670" s="5" t="s">
        <v>21</v>
      </c>
      <c r="B670" s="5" t="s">
        <v>667</v>
      </c>
      <c r="C670" s="5" t="s">
        <v>1899</v>
      </c>
      <c r="D670" s="5" t="s">
        <v>5631</v>
      </c>
      <c r="E670" s="5" t="s">
        <v>6875</v>
      </c>
      <c r="F670" s="5" t="s">
        <v>8119</v>
      </c>
      <c r="G670" s="5" t="s">
        <v>9363</v>
      </c>
      <c r="H670" s="5" t="s">
        <v>10607</v>
      </c>
      <c r="I670" s="5" t="s">
        <v>3143</v>
      </c>
      <c r="J670" s="5" t="s">
        <v>22</v>
      </c>
      <c r="K670" s="5" t="s">
        <v>13097</v>
      </c>
      <c r="L670" s="5" t="s">
        <v>4387</v>
      </c>
      <c r="M670" s="5" t="s">
        <v>11852</v>
      </c>
    </row>
    <row r="671" spans="1:13" x14ac:dyDescent="0.25">
      <c r="A671" s="5" t="s">
        <v>21</v>
      </c>
      <c r="B671" s="5" t="s">
        <v>668</v>
      </c>
      <c r="C671" s="5" t="s">
        <v>1900</v>
      </c>
      <c r="D671" s="5" t="s">
        <v>5632</v>
      </c>
      <c r="E671" s="5" t="s">
        <v>6876</v>
      </c>
      <c r="F671" s="5" t="s">
        <v>8120</v>
      </c>
      <c r="G671" s="5" t="s">
        <v>9364</v>
      </c>
      <c r="H671" s="5" t="s">
        <v>10608</v>
      </c>
      <c r="I671" s="5" t="s">
        <v>3144</v>
      </c>
      <c r="J671" s="5" t="s">
        <v>22</v>
      </c>
      <c r="K671" s="5" t="s">
        <v>13098</v>
      </c>
      <c r="L671" s="5" t="s">
        <v>4388</v>
      </c>
      <c r="M671" s="5" t="s">
        <v>11853</v>
      </c>
    </row>
    <row r="672" spans="1:13" x14ac:dyDescent="0.25">
      <c r="A672" s="5" t="s">
        <v>21</v>
      </c>
      <c r="B672" s="5" t="s">
        <v>669</v>
      </c>
      <c r="C672" s="5" t="s">
        <v>1901</v>
      </c>
      <c r="D672" s="5" t="s">
        <v>5633</v>
      </c>
      <c r="E672" s="5" t="s">
        <v>6877</v>
      </c>
      <c r="F672" s="5" t="s">
        <v>8121</v>
      </c>
      <c r="G672" s="5" t="s">
        <v>9365</v>
      </c>
      <c r="H672" s="5" t="s">
        <v>10609</v>
      </c>
      <c r="I672" s="5" t="s">
        <v>3145</v>
      </c>
      <c r="J672" s="5" t="s">
        <v>22</v>
      </c>
      <c r="K672" s="5" t="s">
        <v>13099</v>
      </c>
      <c r="L672" s="5" t="s">
        <v>4389</v>
      </c>
      <c r="M672" s="5" t="s">
        <v>11854</v>
      </c>
    </row>
    <row r="673" spans="1:13" x14ac:dyDescent="0.25">
      <c r="A673" s="5" t="s">
        <v>21</v>
      </c>
      <c r="B673" s="5" t="s">
        <v>670</v>
      </c>
      <c r="C673" s="5" t="s">
        <v>1902</v>
      </c>
      <c r="D673" s="5" t="s">
        <v>5634</v>
      </c>
      <c r="E673" s="5" t="s">
        <v>6878</v>
      </c>
      <c r="F673" s="5" t="s">
        <v>8122</v>
      </c>
      <c r="G673" s="5" t="s">
        <v>9366</v>
      </c>
      <c r="H673" s="5" t="s">
        <v>10610</v>
      </c>
      <c r="I673" s="5" t="s">
        <v>3146</v>
      </c>
      <c r="J673" s="5" t="s">
        <v>22</v>
      </c>
      <c r="K673" s="5" t="s">
        <v>13100</v>
      </c>
      <c r="L673" s="5" t="s">
        <v>4390</v>
      </c>
      <c r="M673" s="5" t="s">
        <v>11855</v>
      </c>
    </row>
    <row r="674" spans="1:13" x14ac:dyDescent="0.25">
      <c r="A674" s="5" t="s">
        <v>21</v>
      </c>
      <c r="B674" s="5" t="s">
        <v>671</v>
      </c>
      <c r="C674" s="5" t="s">
        <v>1903</v>
      </c>
      <c r="D674" s="5" t="s">
        <v>5635</v>
      </c>
      <c r="E674" s="5" t="s">
        <v>6879</v>
      </c>
      <c r="F674" s="5" t="s">
        <v>8123</v>
      </c>
      <c r="G674" s="5" t="s">
        <v>9367</v>
      </c>
      <c r="H674" s="5" t="s">
        <v>10611</v>
      </c>
      <c r="I674" s="5" t="s">
        <v>3147</v>
      </c>
      <c r="J674" s="5" t="s">
        <v>22</v>
      </c>
      <c r="K674" s="5" t="s">
        <v>13101</v>
      </c>
      <c r="L674" s="5" t="s">
        <v>4391</v>
      </c>
      <c r="M674" s="5" t="s">
        <v>11856</v>
      </c>
    </row>
    <row r="675" spans="1:13" x14ac:dyDescent="0.25">
      <c r="A675" s="5" t="s">
        <v>21</v>
      </c>
      <c r="B675" s="5" t="s">
        <v>672</v>
      </c>
      <c r="C675" s="5" t="s">
        <v>1904</v>
      </c>
      <c r="D675" s="5" t="s">
        <v>5636</v>
      </c>
      <c r="E675" s="5" t="s">
        <v>6880</v>
      </c>
      <c r="F675" s="5" t="s">
        <v>8124</v>
      </c>
      <c r="G675" s="5" t="s">
        <v>9368</v>
      </c>
      <c r="H675" s="5" t="s">
        <v>10612</v>
      </c>
      <c r="I675" s="5" t="s">
        <v>3148</v>
      </c>
      <c r="J675" s="5" t="s">
        <v>22</v>
      </c>
      <c r="K675" s="5" t="s">
        <v>13102</v>
      </c>
      <c r="L675" s="5" t="s">
        <v>4392</v>
      </c>
      <c r="M675" s="5" t="s">
        <v>11857</v>
      </c>
    </row>
    <row r="676" spans="1:13" x14ac:dyDescent="0.25">
      <c r="A676" s="5" t="s">
        <v>21</v>
      </c>
      <c r="B676" s="5" t="s">
        <v>673</v>
      </c>
      <c r="C676" s="5" t="s">
        <v>1905</v>
      </c>
      <c r="D676" s="5" t="s">
        <v>5637</v>
      </c>
      <c r="E676" s="5" t="s">
        <v>6881</v>
      </c>
      <c r="F676" s="5" t="s">
        <v>8125</v>
      </c>
      <c r="G676" s="5" t="s">
        <v>9369</v>
      </c>
      <c r="H676" s="5" t="s">
        <v>10613</v>
      </c>
      <c r="I676" s="5" t="s">
        <v>3149</v>
      </c>
      <c r="J676" s="5" t="s">
        <v>22</v>
      </c>
      <c r="K676" s="5" t="s">
        <v>13103</v>
      </c>
      <c r="L676" s="5" t="s">
        <v>4393</v>
      </c>
      <c r="M676" s="5" t="s">
        <v>11858</v>
      </c>
    </row>
    <row r="677" spans="1:13" x14ac:dyDescent="0.25">
      <c r="A677" s="5" t="s">
        <v>21</v>
      </c>
      <c r="B677" s="5" t="s">
        <v>674</v>
      </c>
      <c r="C677" s="5" t="s">
        <v>1906</v>
      </c>
      <c r="D677" s="5" t="s">
        <v>5638</v>
      </c>
      <c r="E677" s="5" t="s">
        <v>6882</v>
      </c>
      <c r="F677" s="5" t="s">
        <v>8126</v>
      </c>
      <c r="G677" s="5" t="s">
        <v>9370</v>
      </c>
      <c r="H677" s="5" t="s">
        <v>10614</v>
      </c>
      <c r="I677" s="5" t="s">
        <v>3150</v>
      </c>
      <c r="J677" s="5" t="s">
        <v>22</v>
      </c>
      <c r="K677" s="5" t="s">
        <v>13104</v>
      </c>
      <c r="L677" s="5" t="s">
        <v>4394</v>
      </c>
      <c r="M677" s="5" t="s">
        <v>11859</v>
      </c>
    </row>
    <row r="678" spans="1:13" x14ac:dyDescent="0.25">
      <c r="A678" s="5" t="s">
        <v>21</v>
      </c>
      <c r="B678" s="5" t="s">
        <v>675</v>
      </c>
      <c r="C678" s="5" t="s">
        <v>1907</v>
      </c>
      <c r="D678" s="5" t="s">
        <v>5639</v>
      </c>
      <c r="E678" s="5" t="s">
        <v>6883</v>
      </c>
      <c r="F678" s="5" t="s">
        <v>8127</v>
      </c>
      <c r="G678" s="5" t="s">
        <v>9371</v>
      </c>
      <c r="H678" s="5" t="s">
        <v>10615</v>
      </c>
      <c r="I678" s="5" t="s">
        <v>3151</v>
      </c>
      <c r="J678" s="5" t="s">
        <v>22</v>
      </c>
      <c r="K678" s="5" t="s">
        <v>13105</v>
      </c>
      <c r="L678" s="5" t="s">
        <v>4395</v>
      </c>
      <c r="M678" s="5" t="s">
        <v>11860</v>
      </c>
    </row>
    <row r="679" spans="1:13" x14ac:dyDescent="0.25">
      <c r="A679" s="5" t="s">
        <v>21</v>
      </c>
      <c r="B679" s="5" t="s">
        <v>676</v>
      </c>
      <c r="C679" s="5" t="s">
        <v>1908</v>
      </c>
      <c r="D679" s="5" t="s">
        <v>5640</v>
      </c>
      <c r="E679" s="5" t="s">
        <v>6884</v>
      </c>
      <c r="F679" s="5" t="s">
        <v>8128</v>
      </c>
      <c r="G679" s="5" t="s">
        <v>9372</v>
      </c>
      <c r="H679" s="5" t="s">
        <v>10616</v>
      </c>
      <c r="I679" s="5" t="s">
        <v>3152</v>
      </c>
      <c r="J679" s="5" t="s">
        <v>22</v>
      </c>
      <c r="K679" s="5" t="s">
        <v>13106</v>
      </c>
      <c r="L679" s="5" t="s">
        <v>4396</v>
      </c>
      <c r="M679" s="5" t="s">
        <v>11861</v>
      </c>
    </row>
    <row r="680" spans="1:13" x14ac:dyDescent="0.25">
      <c r="A680" s="5" t="s">
        <v>21</v>
      </c>
      <c r="B680" s="5" t="s">
        <v>677</v>
      </c>
      <c r="C680" s="5" t="s">
        <v>1909</v>
      </c>
      <c r="D680" s="5" t="s">
        <v>5641</v>
      </c>
      <c r="E680" s="5" t="s">
        <v>6885</v>
      </c>
      <c r="F680" s="5" t="s">
        <v>8129</v>
      </c>
      <c r="G680" s="5" t="s">
        <v>9373</v>
      </c>
      <c r="H680" s="5" t="s">
        <v>10617</v>
      </c>
      <c r="I680" s="5" t="s">
        <v>3153</v>
      </c>
      <c r="J680" s="5" t="s">
        <v>22</v>
      </c>
      <c r="K680" s="5" t="s">
        <v>13107</v>
      </c>
      <c r="L680" s="5" t="s">
        <v>4397</v>
      </c>
      <c r="M680" s="5" t="s">
        <v>11862</v>
      </c>
    </row>
    <row r="681" spans="1:13" x14ac:dyDescent="0.25">
      <c r="A681" s="5" t="s">
        <v>21</v>
      </c>
      <c r="B681" s="5" t="s">
        <v>678</v>
      </c>
      <c r="C681" s="5" t="s">
        <v>1910</v>
      </c>
      <c r="D681" s="5" t="s">
        <v>5642</v>
      </c>
      <c r="E681" s="5" t="s">
        <v>6886</v>
      </c>
      <c r="F681" s="5" t="s">
        <v>8130</v>
      </c>
      <c r="G681" s="5" t="s">
        <v>9374</v>
      </c>
      <c r="H681" s="5" t="s">
        <v>10618</v>
      </c>
      <c r="I681" s="5" t="s">
        <v>3154</v>
      </c>
      <c r="J681" s="5" t="s">
        <v>22</v>
      </c>
      <c r="K681" s="5" t="s">
        <v>13108</v>
      </c>
      <c r="L681" s="5" t="s">
        <v>4398</v>
      </c>
      <c r="M681" s="5" t="s">
        <v>11863</v>
      </c>
    </row>
    <row r="682" spans="1:13" x14ac:dyDescent="0.25">
      <c r="A682" s="5" t="s">
        <v>21</v>
      </c>
      <c r="B682" s="5" t="s">
        <v>679</v>
      </c>
      <c r="C682" s="5" t="s">
        <v>1911</v>
      </c>
      <c r="D682" s="5" t="s">
        <v>5643</v>
      </c>
      <c r="E682" s="5" t="s">
        <v>6887</v>
      </c>
      <c r="F682" s="5" t="s">
        <v>8131</v>
      </c>
      <c r="G682" s="5" t="s">
        <v>9375</v>
      </c>
      <c r="H682" s="5" t="s">
        <v>10619</v>
      </c>
      <c r="I682" s="5" t="s">
        <v>3155</v>
      </c>
      <c r="J682" s="5" t="s">
        <v>22</v>
      </c>
      <c r="K682" s="5" t="s">
        <v>13109</v>
      </c>
      <c r="L682" s="5" t="s">
        <v>4399</v>
      </c>
      <c r="M682" s="5" t="s">
        <v>11864</v>
      </c>
    </row>
    <row r="683" spans="1:13" x14ac:dyDescent="0.25">
      <c r="A683" s="5" t="s">
        <v>21</v>
      </c>
      <c r="B683" s="5" t="s">
        <v>680</v>
      </c>
      <c r="C683" s="5" t="s">
        <v>1912</v>
      </c>
      <c r="D683" s="5" t="s">
        <v>5644</v>
      </c>
      <c r="E683" s="5" t="s">
        <v>6888</v>
      </c>
      <c r="F683" s="5" t="s">
        <v>8132</v>
      </c>
      <c r="G683" s="5" t="s">
        <v>9376</v>
      </c>
      <c r="H683" s="5" t="s">
        <v>10620</v>
      </c>
      <c r="I683" s="5" t="s">
        <v>3156</v>
      </c>
      <c r="J683" s="5" t="s">
        <v>22</v>
      </c>
      <c r="K683" s="5" t="s">
        <v>13110</v>
      </c>
      <c r="L683" s="5" t="s">
        <v>4400</v>
      </c>
      <c r="M683" s="5" t="s">
        <v>11865</v>
      </c>
    </row>
    <row r="684" spans="1:13" x14ac:dyDescent="0.25">
      <c r="A684" s="5" t="s">
        <v>21</v>
      </c>
      <c r="B684" s="5" t="s">
        <v>681</v>
      </c>
      <c r="C684" s="5" t="s">
        <v>1913</v>
      </c>
      <c r="D684" s="5" t="s">
        <v>5645</v>
      </c>
      <c r="E684" s="5" t="s">
        <v>6889</v>
      </c>
      <c r="F684" s="5" t="s">
        <v>8133</v>
      </c>
      <c r="G684" s="5" t="s">
        <v>9377</v>
      </c>
      <c r="H684" s="5" t="s">
        <v>10621</v>
      </c>
      <c r="I684" s="5" t="s">
        <v>3157</v>
      </c>
      <c r="J684" s="5" t="s">
        <v>22</v>
      </c>
      <c r="K684" s="5" t="s">
        <v>13111</v>
      </c>
      <c r="L684" s="5" t="s">
        <v>4401</v>
      </c>
      <c r="M684" s="5" t="s">
        <v>11866</v>
      </c>
    </row>
    <row r="685" spans="1:13" x14ac:dyDescent="0.25">
      <c r="A685" s="5" t="s">
        <v>21</v>
      </c>
      <c r="B685" s="5" t="s">
        <v>682</v>
      </c>
      <c r="C685" s="5" t="s">
        <v>1914</v>
      </c>
      <c r="D685" s="5" t="s">
        <v>5646</v>
      </c>
      <c r="E685" s="5" t="s">
        <v>6890</v>
      </c>
      <c r="F685" s="5" t="s">
        <v>8134</v>
      </c>
      <c r="G685" s="5" t="s">
        <v>9378</v>
      </c>
      <c r="H685" s="5" t="s">
        <v>10622</v>
      </c>
      <c r="I685" s="5" t="s">
        <v>3158</v>
      </c>
      <c r="J685" s="5" t="s">
        <v>22</v>
      </c>
      <c r="K685" s="5" t="s">
        <v>13112</v>
      </c>
      <c r="L685" s="5" t="s">
        <v>4402</v>
      </c>
      <c r="M685" s="5" t="s">
        <v>11867</v>
      </c>
    </row>
    <row r="686" spans="1:13" x14ac:dyDescent="0.25">
      <c r="A686" s="5" t="s">
        <v>21</v>
      </c>
      <c r="B686" s="5" t="s">
        <v>683</v>
      </c>
      <c r="C686" s="5" t="s">
        <v>1915</v>
      </c>
      <c r="D686" s="5" t="s">
        <v>5647</v>
      </c>
      <c r="E686" s="5" t="s">
        <v>6891</v>
      </c>
      <c r="F686" s="5" t="s">
        <v>8135</v>
      </c>
      <c r="G686" s="5" t="s">
        <v>9379</v>
      </c>
      <c r="H686" s="5" t="s">
        <v>10623</v>
      </c>
      <c r="I686" s="5" t="s">
        <v>3159</v>
      </c>
      <c r="J686" s="5" t="s">
        <v>22</v>
      </c>
      <c r="K686" s="5" t="s">
        <v>13113</v>
      </c>
      <c r="L686" s="5" t="s">
        <v>4403</v>
      </c>
      <c r="M686" s="5" t="s">
        <v>11868</v>
      </c>
    </row>
    <row r="687" spans="1:13" x14ac:dyDescent="0.25">
      <c r="A687" s="5" t="s">
        <v>21</v>
      </c>
      <c r="B687" s="5" t="s">
        <v>684</v>
      </c>
      <c r="C687" s="5" t="s">
        <v>1916</v>
      </c>
      <c r="D687" s="5" t="s">
        <v>5648</v>
      </c>
      <c r="E687" s="5" t="s">
        <v>6892</v>
      </c>
      <c r="F687" s="5" t="s">
        <v>8136</v>
      </c>
      <c r="G687" s="5" t="s">
        <v>9380</v>
      </c>
      <c r="H687" s="5" t="s">
        <v>10624</v>
      </c>
      <c r="I687" s="5" t="s">
        <v>3160</v>
      </c>
      <c r="J687" s="5" t="s">
        <v>22</v>
      </c>
      <c r="K687" s="5" t="s">
        <v>13114</v>
      </c>
      <c r="L687" s="5" t="s">
        <v>4404</v>
      </c>
      <c r="M687" s="5" t="s">
        <v>11869</v>
      </c>
    </row>
    <row r="688" spans="1:13" x14ac:dyDescent="0.25">
      <c r="A688" s="5" t="s">
        <v>21</v>
      </c>
      <c r="B688" s="5" t="s">
        <v>685</v>
      </c>
      <c r="C688" s="5" t="s">
        <v>1917</v>
      </c>
      <c r="D688" s="5" t="s">
        <v>5649</v>
      </c>
      <c r="E688" s="5" t="s">
        <v>6893</v>
      </c>
      <c r="F688" s="5" t="s">
        <v>8137</v>
      </c>
      <c r="G688" s="5" t="s">
        <v>9381</v>
      </c>
      <c r="H688" s="5" t="s">
        <v>10625</v>
      </c>
      <c r="I688" s="5" t="s">
        <v>3161</v>
      </c>
      <c r="J688" s="5" t="s">
        <v>22</v>
      </c>
      <c r="K688" s="5" t="s">
        <v>13115</v>
      </c>
      <c r="L688" s="5" t="s">
        <v>4405</v>
      </c>
      <c r="M688" s="5" t="s">
        <v>11870</v>
      </c>
    </row>
    <row r="689" spans="1:13" x14ac:dyDescent="0.25">
      <c r="A689" s="5" t="s">
        <v>21</v>
      </c>
      <c r="B689" s="5" t="s">
        <v>686</v>
      </c>
      <c r="C689" s="5" t="s">
        <v>1918</v>
      </c>
      <c r="D689" s="5" t="s">
        <v>5650</v>
      </c>
      <c r="E689" s="5" t="s">
        <v>6894</v>
      </c>
      <c r="F689" s="5" t="s">
        <v>8138</v>
      </c>
      <c r="G689" s="5" t="s">
        <v>9382</v>
      </c>
      <c r="H689" s="5" t="s">
        <v>10626</v>
      </c>
      <c r="I689" s="5" t="s">
        <v>3162</v>
      </c>
      <c r="J689" s="5" t="s">
        <v>22</v>
      </c>
      <c r="K689" s="5" t="s">
        <v>13116</v>
      </c>
      <c r="L689" s="5" t="s">
        <v>4406</v>
      </c>
      <c r="M689" s="5" t="s">
        <v>11871</v>
      </c>
    </row>
    <row r="690" spans="1:13" x14ac:dyDescent="0.25">
      <c r="A690" s="5" t="s">
        <v>21</v>
      </c>
      <c r="B690" s="5" t="s">
        <v>687</v>
      </c>
      <c r="C690" s="5" t="s">
        <v>1919</v>
      </c>
      <c r="D690" s="5" t="s">
        <v>5651</v>
      </c>
      <c r="E690" s="5" t="s">
        <v>6895</v>
      </c>
      <c r="F690" s="5" t="s">
        <v>8139</v>
      </c>
      <c r="G690" s="5" t="s">
        <v>9383</v>
      </c>
      <c r="H690" s="5" t="s">
        <v>10627</v>
      </c>
      <c r="I690" s="5" t="s">
        <v>3163</v>
      </c>
      <c r="J690" s="5" t="s">
        <v>22</v>
      </c>
      <c r="K690" s="5" t="s">
        <v>13117</v>
      </c>
      <c r="L690" s="5" t="s">
        <v>4407</v>
      </c>
      <c r="M690" s="5" t="s">
        <v>11872</v>
      </c>
    </row>
    <row r="691" spans="1:13" x14ac:dyDescent="0.25">
      <c r="A691" s="5" t="s">
        <v>21</v>
      </c>
      <c r="B691" s="5" t="s">
        <v>688</v>
      </c>
      <c r="C691" s="5" t="s">
        <v>1920</v>
      </c>
      <c r="D691" s="5" t="s">
        <v>5652</v>
      </c>
      <c r="E691" s="5" t="s">
        <v>6896</v>
      </c>
      <c r="F691" s="5" t="s">
        <v>8140</v>
      </c>
      <c r="G691" s="5" t="s">
        <v>9384</v>
      </c>
      <c r="H691" s="5" t="s">
        <v>10628</v>
      </c>
      <c r="I691" s="5" t="s">
        <v>3164</v>
      </c>
      <c r="J691" s="5" t="s">
        <v>22</v>
      </c>
      <c r="K691" s="5" t="s">
        <v>13118</v>
      </c>
      <c r="L691" s="5" t="s">
        <v>4408</v>
      </c>
      <c r="M691" s="5" t="s">
        <v>11873</v>
      </c>
    </row>
    <row r="692" spans="1:13" x14ac:dyDescent="0.25">
      <c r="A692" s="5" t="s">
        <v>21</v>
      </c>
      <c r="B692" s="5" t="s">
        <v>689</v>
      </c>
      <c r="C692" s="5" t="s">
        <v>1921</v>
      </c>
      <c r="D692" s="5" t="s">
        <v>5653</v>
      </c>
      <c r="E692" s="5" t="s">
        <v>6897</v>
      </c>
      <c r="F692" s="5" t="s">
        <v>8141</v>
      </c>
      <c r="G692" s="5" t="s">
        <v>9385</v>
      </c>
      <c r="H692" s="5" t="s">
        <v>10629</v>
      </c>
      <c r="I692" s="5" t="s">
        <v>3165</v>
      </c>
      <c r="J692" s="5" t="s">
        <v>22</v>
      </c>
      <c r="K692" s="5" t="s">
        <v>13119</v>
      </c>
      <c r="L692" s="5" t="s">
        <v>4409</v>
      </c>
      <c r="M692" s="5" t="s">
        <v>11874</v>
      </c>
    </row>
    <row r="693" spans="1:13" x14ac:dyDescent="0.25">
      <c r="A693" s="5" t="s">
        <v>21</v>
      </c>
      <c r="B693" s="5" t="s">
        <v>690</v>
      </c>
      <c r="C693" s="5" t="s">
        <v>1922</v>
      </c>
      <c r="D693" s="5" t="s">
        <v>5654</v>
      </c>
      <c r="E693" s="5" t="s">
        <v>6898</v>
      </c>
      <c r="F693" s="5" t="s">
        <v>8142</v>
      </c>
      <c r="G693" s="5" t="s">
        <v>9386</v>
      </c>
      <c r="H693" s="5" t="s">
        <v>10630</v>
      </c>
      <c r="I693" s="5" t="s">
        <v>3166</v>
      </c>
      <c r="J693" s="5" t="s">
        <v>22</v>
      </c>
      <c r="K693" s="5" t="s">
        <v>13120</v>
      </c>
      <c r="L693" s="5" t="s">
        <v>4410</v>
      </c>
      <c r="M693" s="5" t="s">
        <v>11875</v>
      </c>
    </row>
    <row r="694" spans="1:13" x14ac:dyDescent="0.25">
      <c r="A694" s="5" t="s">
        <v>21</v>
      </c>
      <c r="B694" s="5" t="s">
        <v>691</v>
      </c>
      <c r="C694" s="5" t="s">
        <v>1923</v>
      </c>
      <c r="D694" s="5" t="s">
        <v>5655</v>
      </c>
      <c r="E694" s="5" t="s">
        <v>6899</v>
      </c>
      <c r="F694" s="5" t="s">
        <v>8143</v>
      </c>
      <c r="G694" s="5" t="s">
        <v>9387</v>
      </c>
      <c r="H694" s="5" t="s">
        <v>10631</v>
      </c>
      <c r="I694" s="5" t="s">
        <v>3167</v>
      </c>
      <c r="J694" s="5" t="s">
        <v>22</v>
      </c>
      <c r="K694" s="5" t="s">
        <v>13121</v>
      </c>
      <c r="L694" s="5" t="s">
        <v>4411</v>
      </c>
      <c r="M694" s="5" t="s">
        <v>11876</v>
      </c>
    </row>
    <row r="695" spans="1:13" x14ac:dyDescent="0.25">
      <c r="A695" s="5" t="s">
        <v>21</v>
      </c>
      <c r="B695" s="5" t="s">
        <v>692</v>
      </c>
      <c r="C695" s="5" t="s">
        <v>1924</v>
      </c>
      <c r="D695" s="5" t="s">
        <v>5656</v>
      </c>
      <c r="E695" s="5" t="s">
        <v>6900</v>
      </c>
      <c r="F695" s="5" t="s">
        <v>8144</v>
      </c>
      <c r="G695" s="5" t="s">
        <v>9388</v>
      </c>
      <c r="H695" s="5" t="s">
        <v>10632</v>
      </c>
      <c r="I695" s="5" t="s">
        <v>3168</v>
      </c>
      <c r="J695" s="5" t="s">
        <v>22</v>
      </c>
      <c r="K695" s="5" t="s">
        <v>13122</v>
      </c>
      <c r="L695" s="5" t="s">
        <v>4412</v>
      </c>
      <c r="M695" s="5" t="s">
        <v>11877</v>
      </c>
    </row>
    <row r="696" spans="1:13" x14ac:dyDescent="0.25">
      <c r="A696" s="5" t="s">
        <v>21</v>
      </c>
      <c r="B696" s="5" t="s">
        <v>693</v>
      </c>
      <c r="C696" s="5" t="s">
        <v>1925</v>
      </c>
      <c r="D696" s="5" t="s">
        <v>5657</v>
      </c>
      <c r="E696" s="5" t="s">
        <v>6901</v>
      </c>
      <c r="F696" s="5" t="s">
        <v>8145</v>
      </c>
      <c r="G696" s="5" t="s">
        <v>9389</v>
      </c>
      <c r="H696" s="5" t="s">
        <v>10633</v>
      </c>
      <c r="I696" s="5" t="s">
        <v>3169</v>
      </c>
      <c r="J696" s="5" t="s">
        <v>22</v>
      </c>
      <c r="K696" s="5" t="s">
        <v>13123</v>
      </c>
      <c r="L696" s="5" t="s">
        <v>4413</v>
      </c>
      <c r="M696" s="5" t="s">
        <v>11878</v>
      </c>
    </row>
    <row r="697" spans="1:13" x14ac:dyDescent="0.25">
      <c r="A697" s="5" t="s">
        <v>21</v>
      </c>
      <c r="B697" s="5" t="s">
        <v>694</v>
      </c>
      <c r="C697" s="5" t="s">
        <v>1926</v>
      </c>
      <c r="D697" s="5" t="s">
        <v>5658</v>
      </c>
      <c r="E697" s="5" t="s">
        <v>6902</v>
      </c>
      <c r="F697" s="5" t="s">
        <v>8146</v>
      </c>
      <c r="G697" s="5" t="s">
        <v>9390</v>
      </c>
      <c r="H697" s="5" t="s">
        <v>10634</v>
      </c>
      <c r="I697" s="5" t="s">
        <v>3170</v>
      </c>
      <c r="J697" s="5" t="s">
        <v>22</v>
      </c>
      <c r="K697" s="5" t="s">
        <v>13124</v>
      </c>
      <c r="L697" s="5" t="s">
        <v>4414</v>
      </c>
      <c r="M697" s="5" t="s">
        <v>11879</v>
      </c>
    </row>
    <row r="698" spans="1:13" x14ac:dyDescent="0.25">
      <c r="A698" s="5" t="s">
        <v>21</v>
      </c>
      <c r="B698" s="5" t="s">
        <v>695</v>
      </c>
      <c r="C698" s="5" t="s">
        <v>1927</v>
      </c>
      <c r="D698" s="5" t="s">
        <v>5659</v>
      </c>
      <c r="E698" s="5" t="s">
        <v>6903</v>
      </c>
      <c r="F698" s="5" t="s">
        <v>8147</v>
      </c>
      <c r="G698" s="5" t="s">
        <v>9391</v>
      </c>
      <c r="H698" s="5" t="s">
        <v>10635</v>
      </c>
      <c r="I698" s="5" t="s">
        <v>3171</v>
      </c>
      <c r="J698" s="5" t="s">
        <v>22</v>
      </c>
      <c r="K698" s="5" t="s">
        <v>13125</v>
      </c>
      <c r="L698" s="5" t="s">
        <v>4415</v>
      </c>
      <c r="M698" s="5" t="s">
        <v>11880</v>
      </c>
    </row>
    <row r="699" spans="1:13" x14ac:dyDescent="0.25">
      <c r="A699" s="5" t="s">
        <v>21</v>
      </c>
      <c r="B699" s="5" t="s">
        <v>696</v>
      </c>
      <c r="C699" s="5" t="s">
        <v>1928</v>
      </c>
      <c r="D699" s="5" t="s">
        <v>5660</v>
      </c>
      <c r="E699" s="5" t="s">
        <v>6904</v>
      </c>
      <c r="F699" s="5" t="s">
        <v>8148</v>
      </c>
      <c r="G699" s="5" t="s">
        <v>9392</v>
      </c>
      <c r="H699" s="5" t="s">
        <v>10636</v>
      </c>
      <c r="I699" s="5" t="s">
        <v>3172</v>
      </c>
      <c r="J699" s="5" t="s">
        <v>22</v>
      </c>
      <c r="K699" s="5" t="s">
        <v>13126</v>
      </c>
      <c r="L699" s="5" t="s">
        <v>4416</v>
      </c>
      <c r="M699" s="5" t="s">
        <v>11881</v>
      </c>
    </row>
    <row r="700" spans="1:13" x14ac:dyDescent="0.25">
      <c r="A700" s="5" t="s">
        <v>21</v>
      </c>
      <c r="B700" s="5" t="s">
        <v>697</v>
      </c>
      <c r="C700" s="5" t="s">
        <v>1929</v>
      </c>
      <c r="D700" s="5" t="s">
        <v>5661</v>
      </c>
      <c r="E700" s="5" t="s">
        <v>6905</v>
      </c>
      <c r="F700" s="5" t="s">
        <v>8149</v>
      </c>
      <c r="G700" s="5" t="s">
        <v>9393</v>
      </c>
      <c r="H700" s="5" t="s">
        <v>10637</v>
      </c>
      <c r="I700" s="5" t="s">
        <v>3173</v>
      </c>
      <c r="J700" s="5" t="s">
        <v>22</v>
      </c>
      <c r="K700" s="5" t="s">
        <v>13127</v>
      </c>
      <c r="L700" s="5" t="s">
        <v>4417</v>
      </c>
      <c r="M700" s="5" t="s">
        <v>11882</v>
      </c>
    </row>
    <row r="701" spans="1:13" x14ac:dyDescent="0.25">
      <c r="A701" s="5" t="s">
        <v>21</v>
      </c>
      <c r="B701" s="5" t="s">
        <v>698</v>
      </c>
      <c r="C701" s="5" t="s">
        <v>1930</v>
      </c>
      <c r="D701" s="5" t="s">
        <v>5662</v>
      </c>
      <c r="E701" s="5" t="s">
        <v>6906</v>
      </c>
      <c r="F701" s="5" t="s">
        <v>8150</v>
      </c>
      <c r="G701" s="5" t="s">
        <v>9394</v>
      </c>
      <c r="H701" s="5" t="s">
        <v>10638</v>
      </c>
      <c r="I701" s="5" t="s">
        <v>3174</v>
      </c>
      <c r="J701" s="5" t="s">
        <v>22</v>
      </c>
      <c r="K701" s="5" t="s">
        <v>13128</v>
      </c>
      <c r="L701" s="5" t="s">
        <v>4418</v>
      </c>
      <c r="M701" s="5" t="s">
        <v>11883</v>
      </c>
    </row>
    <row r="702" spans="1:13" x14ac:dyDescent="0.25">
      <c r="A702" s="5" t="s">
        <v>21</v>
      </c>
      <c r="B702" s="5" t="s">
        <v>699</v>
      </c>
      <c r="C702" s="5" t="s">
        <v>1931</v>
      </c>
      <c r="D702" s="5" t="s">
        <v>5663</v>
      </c>
      <c r="E702" s="5" t="s">
        <v>6907</v>
      </c>
      <c r="F702" s="5" t="s">
        <v>8151</v>
      </c>
      <c r="G702" s="5" t="s">
        <v>9395</v>
      </c>
      <c r="H702" s="5" t="s">
        <v>10639</v>
      </c>
      <c r="I702" s="5" t="s">
        <v>3175</v>
      </c>
      <c r="J702" s="5" t="s">
        <v>22</v>
      </c>
      <c r="K702" s="5" t="s">
        <v>13129</v>
      </c>
      <c r="L702" s="5" t="s">
        <v>4419</v>
      </c>
      <c r="M702" s="5" t="s">
        <v>11884</v>
      </c>
    </row>
    <row r="703" spans="1:13" x14ac:dyDescent="0.25">
      <c r="A703" s="5" t="s">
        <v>21</v>
      </c>
      <c r="B703" s="5" t="s">
        <v>700</v>
      </c>
      <c r="C703" s="5" t="s">
        <v>1932</v>
      </c>
      <c r="D703" s="5" t="s">
        <v>5664</v>
      </c>
      <c r="E703" s="5" t="s">
        <v>6908</v>
      </c>
      <c r="F703" s="5" t="s">
        <v>8152</v>
      </c>
      <c r="G703" s="5" t="s">
        <v>9396</v>
      </c>
      <c r="H703" s="5" t="s">
        <v>10640</v>
      </c>
      <c r="I703" s="5" t="s">
        <v>3176</v>
      </c>
      <c r="J703" s="5" t="s">
        <v>22</v>
      </c>
      <c r="K703" s="5" t="s">
        <v>13130</v>
      </c>
      <c r="L703" s="5" t="s">
        <v>4420</v>
      </c>
      <c r="M703" s="5" t="s">
        <v>11885</v>
      </c>
    </row>
    <row r="704" spans="1:13" x14ac:dyDescent="0.25">
      <c r="A704" s="5" t="s">
        <v>21</v>
      </c>
      <c r="B704" s="5" t="s">
        <v>701</v>
      </c>
      <c r="C704" s="5" t="s">
        <v>1933</v>
      </c>
      <c r="D704" s="5" t="s">
        <v>5665</v>
      </c>
      <c r="E704" s="5" t="s">
        <v>6909</v>
      </c>
      <c r="F704" s="5" t="s">
        <v>8153</v>
      </c>
      <c r="G704" s="5" t="s">
        <v>9397</v>
      </c>
      <c r="H704" s="5" t="s">
        <v>10641</v>
      </c>
      <c r="I704" s="5" t="s">
        <v>3177</v>
      </c>
      <c r="J704" s="5" t="s">
        <v>22</v>
      </c>
      <c r="K704" s="5" t="s">
        <v>13131</v>
      </c>
      <c r="L704" s="5" t="s">
        <v>4421</v>
      </c>
      <c r="M704" s="5" t="s">
        <v>11886</v>
      </c>
    </row>
    <row r="705" spans="1:13" x14ac:dyDescent="0.25">
      <c r="A705" s="5" t="s">
        <v>21</v>
      </c>
      <c r="B705" s="5" t="s">
        <v>702</v>
      </c>
      <c r="C705" s="5" t="s">
        <v>1934</v>
      </c>
      <c r="D705" s="5" t="s">
        <v>5666</v>
      </c>
      <c r="E705" s="5" t="s">
        <v>6910</v>
      </c>
      <c r="F705" s="5" t="s">
        <v>8154</v>
      </c>
      <c r="G705" s="5" t="s">
        <v>9398</v>
      </c>
      <c r="H705" s="5" t="s">
        <v>10642</v>
      </c>
      <c r="I705" s="5" t="s">
        <v>3178</v>
      </c>
      <c r="J705" s="5" t="s">
        <v>22</v>
      </c>
      <c r="K705" s="5" t="s">
        <v>13132</v>
      </c>
      <c r="L705" s="5" t="s">
        <v>4422</v>
      </c>
      <c r="M705" s="5" t="s">
        <v>11887</v>
      </c>
    </row>
    <row r="706" spans="1:13" x14ac:dyDescent="0.25">
      <c r="A706" s="5" t="s">
        <v>21</v>
      </c>
      <c r="B706" s="5" t="s">
        <v>703</v>
      </c>
      <c r="C706" s="5" t="s">
        <v>1935</v>
      </c>
      <c r="D706" s="5" t="s">
        <v>5667</v>
      </c>
      <c r="E706" s="5" t="s">
        <v>6911</v>
      </c>
      <c r="F706" s="5" t="s">
        <v>8155</v>
      </c>
      <c r="G706" s="5" t="s">
        <v>9399</v>
      </c>
      <c r="H706" s="5" t="s">
        <v>10643</v>
      </c>
      <c r="I706" s="5" t="s">
        <v>3179</v>
      </c>
      <c r="J706" s="5" t="s">
        <v>22</v>
      </c>
      <c r="K706" s="5" t="s">
        <v>13133</v>
      </c>
      <c r="L706" s="5" t="s">
        <v>4423</v>
      </c>
      <c r="M706" s="5" t="s">
        <v>11888</v>
      </c>
    </row>
    <row r="707" spans="1:13" x14ac:dyDescent="0.25">
      <c r="A707" s="5" t="s">
        <v>21</v>
      </c>
      <c r="B707" s="5" t="s">
        <v>704</v>
      </c>
      <c r="C707" s="5" t="s">
        <v>1936</v>
      </c>
      <c r="D707" s="5" t="s">
        <v>5668</v>
      </c>
      <c r="E707" s="5" t="s">
        <v>6912</v>
      </c>
      <c r="F707" s="5" t="s">
        <v>8156</v>
      </c>
      <c r="G707" s="5" t="s">
        <v>9400</v>
      </c>
      <c r="H707" s="5" t="s">
        <v>10644</v>
      </c>
      <c r="I707" s="5" t="s">
        <v>3180</v>
      </c>
      <c r="J707" s="5" t="s">
        <v>22</v>
      </c>
      <c r="K707" s="5" t="s">
        <v>13134</v>
      </c>
      <c r="L707" s="5" t="s">
        <v>4424</v>
      </c>
      <c r="M707" s="5" t="s">
        <v>11889</v>
      </c>
    </row>
    <row r="708" spans="1:13" x14ac:dyDescent="0.25">
      <c r="A708" s="5" t="s">
        <v>21</v>
      </c>
      <c r="B708" s="5" t="s">
        <v>705</v>
      </c>
      <c r="C708" s="5" t="s">
        <v>1937</v>
      </c>
      <c r="D708" s="5" t="s">
        <v>5669</v>
      </c>
      <c r="E708" s="5" t="s">
        <v>6913</v>
      </c>
      <c r="F708" s="5" t="s">
        <v>8157</v>
      </c>
      <c r="G708" s="5" t="s">
        <v>9401</v>
      </c>
      <c r="H708" s="5" t="s">
        <v>10645</v>
      </c>
      <c r="I708" s="5" t="s">
        <v>3181</v>
      </c>
      <c r="J708" s="5" t="s">
        <v>22</v>
      </c>
      <c r="K708" s="5" t="s">
        <v>13135</v>
      </c>
      <c r="L708" s="5" t="s">
        <v>4425</v>
      </c>
      <c r="M708" s="5" t="s">
        <v>11890</v>
      </c>
    </row>
    <row r="709" spans="1:13" x14ac:dyDescent="0.25">
      <c r="A709" s="5" t="s">
        <v>21</v>
      </c>
      <c r="B709" s="5" t="s">
        <v>706</v>
      </c>
      <c r="C709" s="5" t="s">
        <v>1938</v>
      </c>
      <c r="D709" s="5" t="s">
        <v>5670</v>
      </c>
      <c r="E709" s="5" t="s">
        <v>6914</v>
      </c>
      <c r="F709" s="5" t="s">
        <v>8158</v>
      </c>
      <c r="G709" s="5" t="s">
        <v>9402</v>
      </c>
      <c r="H709" s="5" t="s">
        <v>10646</v>
      </c>
      <c r="I709" s="5" t="s">
        <v>3182</v>
      </c>
      <c r="J709" s="5" t="s">
        <v>22</v>
      </c>
      <c r="K709" s="5" t="s">
        <v>13136</v>
      </c>
      <c r="L709" s="5" t="s">
        <v>4426</v>
      </c>
      <c r="M709" s="5" t="s">
        <v>11891</v>
      </c>
    </row>
    <row r="710" spans="1:13" x14ac:dyDescent="0.25">
      <c r="A710" s="5" t="s">
        <v>21</v>
      </c>
      <c r="B710" s="5" t="s">
        <v>707</v>
      </c>
      <c r="C710" s="5" t="s">
        <v>1939</v>
      </c>
      <c r="D710" s="5" t="s">
        <v>5671</v>
      </c>
      <c r="E710" s="5" t="s">
        <v>6915</v>
      </c>
      <c r="F710" s="5" t="s">
        <v>8159</v>
      </c>
      <c r="G710" s="5" t="s">
        <v>9403</v>
      </c>
      <c r="H710" s="5" t="s">
        <v>10647</v>
      </c>
      <c r="I710" s="5" t="s">
        <v>3183</v>
      </c>
      <c r="J710" s="5" t="s">
        <v>22</v>
      </c>
      <c r="K710" s="5" t="s">
        <v>13137</v>
      </c>
      <c r="L710" s="5" t="s">
        <v>4427</v>
      </c>
      <c r="M710" s="5" t="s">
        <v>11892</v>
      </c>
    </row>
    <row r="711" spans="1:13" x14ac:dyDescent="0.25">
      <c r="A711" s="5" t="s">
        <v>21</v>
      </c>
      <c r="B711" s="5" t="s">
        <v>708</v>
      </c>
      <c r="C711" s="5" t="s">
        <v>1940</v>
      </c>
      <c r="D711" s="5" t="s">
        <v>5672</v>
      </c>
      <c r="E711" s="5" t="s">
        <v>6916</v>
      </c>
      <c r="F711" s="5" t="s">
        <v>8160</v>
      </c>
      <c r="G711" s="5" t="s">
        <v>9404</v>
      </c>
      <c r="H711" s="5" t="s">
        <v>10648</v>
      </c>
      <c r="I711" s="5" t="s">
        <v>3184</v>
      </c>
      <c r="J711" s="5" t="s">
        <v>22</v>
      </c>
      <c r="K711" s="5" t="s">
        <v>13138</v>
      </c>
      <c r="L711" s="5" t="s">
        <v>4428</v>
      </c>
      <c r="M711" s="5" t="s">
        <v>11893</v>
      </c>
    </row>
    <row r="712" spans="1:13" x14ac:dyDescent="0.25">
      <c r="A712" s="5" t="s">
        <v>21</v>
      </c>
      <c r="B712" s="5" t="s">
        <v>709</v>
      </c>
      <c r="C712" s="5" t="s">
        <v>1941</v>
      </c>
      <c r="D712" s="5" t="s">
        <v>5673</v>
      </c>
      <c r="E712" s="5" t="s">
        <v>6917</v>
      </c>
      <c r="F712" s="5" t="s">
        <v>8161</v>
      </c>
      <c r="G712" s="5" t="s">
        <v>9405</v>
      </c>
      <c r="H712" s="5" t="s">
        <v>10649</v>
      </c>
      <c r="I712" s="5" t="s">
        <v>3185</v>
      </c>
      <c r="J712" s="5" t="s">
        <v>22</v>
      </c>
      <c r="K712" s="5" t="s">
        <v>13139</v>
      </c>
      <c r="L712" s="5" t="s">
        <v>4429</v>
      </c>
      <c r="M712" s="5" t="s">
        <v>11894</v>
      </c>
    </row>
    <row r="713" spans="1:13" x14ac:dyDescent="0.25">
      <c r="A713" s="5" t="s">
        <v>21</v>
      </c>
      <c r="B713" s="5" t="s">
        <v>710</v>
      </c>
      <c r="C713" s="5" t="s">
        <v>1942</v>
      </c>
      <c r="D713" s="5" t="s">
        <v>5674</v>
      </c>
      <c r="E713" s="5" t="s">
        <v>6918</v>
      </c>
      <c r="F713" s="5" t="s">
        <v>8162</v>
      </c>
      <c r="G713" s="5" t="s">
        <v>9406</v>
      </c>
      <c r="H713" s="5" t="s">
        <v>10650</v>
      </c>
      <c r="I713" s="5" t="s">
        <v>3186</v>
      </c>
      <c r="J713" s="5" t="s">
        <v>22</v>
      </c>
      <c r="K713" s="5" t="s">
        <v>13140</v>
      </c>
      <c r="L713" s="5" t="s">
        <v>4430</v>
      </c>
      <c r="M713" s="5" t="s">
        <v>11895</v>
      </c>
    </row>
    <row r="714" spans="1:13" x14ac:dyDescent="0.25">
      <c r="A714" s="5" t="s">
        <v>21</v>
      </c>
      <c r="B714" s="5" t="s">
        <v>711</v>
      </c>
      <c r="C714" s="5" t="s">
        <v>1943</v>
      </c>
      <c r="D714" s="5" t="s">
        <v>5675</v>
      </c>
      <c r="E714" s="5" t="s">
        <v>6919</v>
      </c>
      <c r="F714" s="5" t="s">
        <v>8163</v>
      </c>
      <c r="G714" s="5" t="s">
        <v>9407</v>
      </c>
      <c r="H714" s="5" t="s">
        <v>10651</v>
      </c>
      <c r="I714" s="5" t="s">
        <v>3187</v>
      </c>
      <c r="J714" s="5" t="s">
        <v>22</v>
      </c>
      <c r="K714" s="5" t="s">
        <v>13141</v>
      </c>
      <c r="L714" s="5" t="s">
        <v>4431</v>
      </c>
      <c r="M714" s="5" t="s">
        <v>11896</v>
      </c>
    </row>
    <row r="715" spans="1:13" x14ac:dyDescent="0.25">
      <c r="A715" s="5" t="s">
        <v>21</v>
      </c>
      <c r="B715" s="5" t="s">
        <v>712</v>
      </c>
      <c r="C715" s="5" t="s">
        <v>1944</v>
      </c>
      <c r="D715" s="5" t="s">
        <v>5676</v>
      </c>
      <c r="E715" s="5" t="s">
        <v>6920</v>
      </c>
      <c r="F715" s="5" t="s">
        <v>8164</v>
      </c>
      <c r="G715" s="5" t="s">
        <v>9408</v>
      </c>
      <c r="H715" s="5" t="s">
        <v>10652</v>
      </c>
      <c r="I715" s="5" t="s">
        <v>3188</v>
      </c>
      <c r="J715" s="5" t="s">
        <v>22</v>
      </c>
      <c r="K715" s="5" t="s">
        <v>13142</v>
      </c>
      <c r="L715" s="5" t="s">
        <v>4432</v>
      </c>
      <c r="M715" s="5" t="s">
        <v>11897</v>
      </c>
    </row>
    <row r="716" spans="1:13" x14ac:dyDescent="0.25">
      <c r="A716" s="5" t="s">
        <v>21</v>
      </c>
      <c r="B716" s="5" t="s">
        <v>713</v>
      </c>
      <c r="C716" s="5" t="s">
        <v>1945</v>
      </c>
      <c r="D716" s="5" t="s">
        <v>5677</v>
      </c>
      <c r="E716" s="5" t="s">
        <v>6921</v>
      </c>
      <c r="F716" s="5" t="s">
        <v>8165</v>
      </c>
      <c r="G716" s="5" t="s">
        <v>9409</v>
      </c>
      <c r="H716" s="5" t="s">
        <v>10653</v>
      </c>
      <c r="I716" s="5" t="s">
        <v>3189</v>
      </c>
      <c r="J716" s="5" t="s">
        <v>22</v>
      </c>
      <c r="K716" s="5" t="s">
        <v>13143</v>
      </c>
      <c r="L716" s="5" t="s">
        <v>4433</v>
      </c>
      <c r="M716" s="5" t="s">
        <v>11898</v>
      </c>
    </row>
    <row r="717" spans="1:13" x14ac:dyDescent="0.25">
      <c r="A717" s="5" t="s">
        <v>21</v>
      </c>
      <c r="B717" s="5" t="s">
        <v>714</v>
      </c>
      <c r="C717" s="5" t="s">
        <v>1946</v>
      </c>
      <c r="D717" s="5" t="s">
        <v>5678</v>
      </c>
      <c r="E717" s="5" t="s">
        <v>6922</v>
      </c>
      <c r="F717" s="5" t="s">
        <v>8166</v>
      </c>
      <c r="G717" s="5" t="s">
        <v>9410</v>
      </c>
      <c r="H717" s="5" t="s">
        <v>10654</v>
      </c>
      <c r="I717" s="5" t="s">
        <v>3190</v>
      </c>
      <c r="J717" s="5" t="s">
        <v>22</v>
      </c>
      <c r="K717" s="5" t="s">
        <v>13144</v>
      </c>
      <c r="L717" s="5" t="s">
        <v>4434</v>
      </c>
      <c r="M717" s="5" t="s">
        <v>11899</v>
      </c>
    </row>
    <row r="718" spans="1:13" x14ac:dyDescent="0.25">
      <c r="A718" s="5" t="s">
        <v>21</v>
      </c>
      <c r="B718" s="5" t="s">
        <v>715</v>
      </c>
      <c r="C718" s="5" t="s">
        <v>1947</v>
      </c>
      <c r="D718" s="5" t="s">
        <v>5679</v>
      </c>
      <c r="E718" s="5" t="s">
        <v>6923</v>
      </c>
      <c r="F718" s="5" t="s">
        <v>8167</v>
      </c>
      <c r="G718" s="5" t="s">
        <v>9411</v>
      </c>
      <c r="H718" s="5" t="s">
        <v>10655</v>
      </c>
      <c r="I718" s="5" t="s">
        <v>3191</v>
      </c>
      <c r="J718" s="5" t="s">
        <v>22</v>
      </c>
      <c r="K718" s="5" t="s">
        <v>13145</v>
      </c>
      <c r="L718" s="5" t="s">
        <v>4435</v>
      </c>
      <c r="M718" s="5" t="s">
        <v>11900</v>
      </c>
    </row>
    <row r="719" spans="1:13" x14ac:dyDescent="0.25">
      <c r="A719" s="5" t="s">
        <v>21</v>
      </c>
      <c r="B719" s="5" t="s">
        <v>716</v>
      </c>
      <c r="C719" s="5" t="s">
        <v>1948</v>
      </c>
      <c r="D719" s="5" t="s">
        <v>5680</v>
      </c>
      <c r="E719" s="5" t="s">
        <v>6924</v>
      </c>
      <c r="F719" s="5" t="s">
        <v>8168</v>
      </c>
      <c r="G719" s="5" t="s">
        <v>9412</v>
      </c>
      <c r="H719" s="5" t="s">
        <v>10656</v>
      </c>
      <c r="I719" s="5" t="s">
        <v>3192</v>
      </c>
      <c r="J719" s="5" t="s">
        <v>22</v>
      </c>
      <c r="K719" s="5" t="s">
        <v>13146</v>
      </c>
      <c r="L719" s="5" t="s">
        <v>4436</v>
      </c>
      <c r="M719" s="5" t="s">
        <v>11901</v>
      </c>
    </row>
    <row r="720" spans="1:13" x14ac:dyDescent="0.25">
      <c r="A720" s="5" t="s">
        <v>21</v>
      </c>
      <c r="B720" s="5" t="s">
        <v>717</v>
      </c>
      <c r="C720" s="5" t="s">
        <v>1949</v>
      </c>
      <c r="D720" s="5" t="s">
        <v>5681</v>
      </c>
      <c r="E720" s="5" t="s">
        <v>6925</v>
      </c>
      <c r="F720" s="5" t="s">
        <v>8169</v>
      </c>
      <c r="G720" s="5" t="s">
        <v>9413</v>
      </c>
      <c r="H720" s="5" t="s">
        <v>10657</v>
      </c>
      <c r="I720" s="5" t="s">
        <v>3193</v>
      </c>
      <c r="J720" s="5" t="s">
        <v>22</v>
      </c>
      <c r="K720" s="5" t="s">
        <v>13147</v>
      </c>
      <c r="L720" s="5" t="s">
        <v>4437</v>
      </c>
      <c r="M720" s="5" t="s">
        <v>11902</v>
      </c>
    </row>
    <row r="721" spans="1:13" x14ac:dyDescent="0.25">
      <c r="A721" s="5" t="s">
        <v>21</v>
      </c>
      <c r="B721" s="5" t="s">
        <v>718</v>
      </c>
      <c r="C721" s="5" t="s">
        <v>1950</v>
      </c>
      <c r="D721" s="5" t="s">
        <v>5682</v>
      </c>
      <c r="E721" s="5" t="s">
        <v>6926</v>
      </c>
      <c r="F721" s="5" t="s">
        <v>8170</v>
      </c>
      <c r="G721" s="5" t="s">
        <v>9414</v>
      </c>
      <c r="H721" s="5" t="s">
        <v>10658</v>
      </c>
      <c r="I721" s="5" t="s">
        <v>3194</v>
      </c>
      <c r="J721" s="5" t="s">
        <v>22</v>
      </c>
      <c r="K721" s="5" t="s">
        <v>13148</v>
      </c>
      <c r="L721" s="5" t="s">
        <v>4438</v>
      </c>
      <c r="M721" s="5" t="s">
        <v>11903</v>
      </c>
    </row>
    <row r="722" spans="1:13" x14ac:dyDescent="0.25">
      <c r="A722" s="5" t="s">
        <v>21</v>
      </c>
      <c r="B722" s="5" t="s">
        <v>719</v>
      </c>
      <c r="C722" s="5" t="s">
        <v>1951</v>
      </c>
      <c r="D722" s="5" t="s">
        <v>5683</v>
      </c>
      <c r="E722" s="5" t="s">
        <v>6927</v>
      </c>
      <c r="F722" s="5" t="s">
        <v>8171</v>
      </c>
      <c r="G722" s="5" t="s">
        <v>9415</v>
      </c>
      <c r="H722" s="5" t="s">
        <v>10659</v>
      </c>
      <c r="I722" s="5" t="s">
        <v>3195</v>
      </c>
      <c r="J722" s="5" t="s">
        <v>22</v>
      </c>
      <c r="K722" s="5" t="s">
        <v>13149</v>
      </c>
      <c r="L722" s="5" t="s">
        <v>4439</v>
      </c>
      <c r="M722" s="5" t="s">
        <v>11904</v>
      </c>
    </row>
    <row r="723" spans="1:13" x14ac:dyDescent="0.25">
      <c r="A723" s="5" t="s">
        <v>21</v>
      </c>
      <c r="B723" s="5" t="s">
        <v>720</v>
      </c>
      <c r="C723" s="5" t="s">
        <v>1952</v>
      </c>
      <c r="D723" s="5" t="s">
        <v>5684</v>
      </c>
      <c r="E723" s="5" t="s">
        <v>6928</v>
      </c>
      <c r="F723" s="5" t="s">
        <v>8172</v>
      </c>
      <c r="G723" s="5" t="s">
        <v>9416</v>
      </c>
      <c r="H723" s="5" t="s">
        <v>10660</v>
      </c>
      <c r="I723" s="5" t="s">
        <v>3196</v>
      </c>
      <c r="J723" s="5" t="s">
        <v>22</v>
      </c>
      <c r="K723" s="5" t="s">
        <v>13150</v>
      </c>
      <c r="L723" s="5" t="s">
        <v>4440</v>
      </c>
      <c r="M723" s="5" t="s">
        <v>11905</v>
      </c>
    </row>
    <row r="724" spans="1:13" x14ac:dyDescent="0.25">
      <c r="A724" s="5" t="s">
        <v>21</v>
      </c>
      <c r="B724" s="5" t="s">
        <v>721</v>
      </c>
      <c r="C724" s="5" t="s">
        <v>1953</v>
      </c>
      <c r="D724" s="5" t="s">
        <v>5685</v>
      </c>
      <c r="E724" s="5" t="s">
        <v>6929</v>
      </c>
      <c r="F724" s="5" t="s">
        <v>8173</v>
      </c>
      <c r="G724" s="5" t="s">
        <v>9417</v>
      </c>
      <c r="H724" s="5" t="s">
        <v>10661</v>
      </c>
      <c r="I724" s="5" t="s">
        <v>3197</v>
      </c>
      <c r="J724" s="5" t="s">
        <v>22</v>
      </c>
      <c r="K724" s="5" t="s">
        <v>13151</v>
      </c>
      <c r="L724" s="5" t="s">
        <v>4441</v>
      </c>
      <c r="M724" s="5" t="s">
        <v>11906</v>
      </c>
    </row>
    <row r="725" spans="1:13" x14ac:dyDescent="0.25">
      <c r="A725" s="5" t="s">
        <v>21</v>
      </c>
      <c r="B725" s="5" t="s">
        <v>722</v>
      </c>
      <c r="C725" s="5" t="s">
        <v>1954</v>
      </c>
      <c r="D725" s="5" t="s">
        <v>5686</v>
      </c>
      <c r="E725" s="5" t="s">
        <v>6930</v>
      </c>
      <c r="F725" s="5" t="s">
        <v>8174</v>
      </c>
      <c r="G725" s="5" t="s">
        <v>9418</v>
      </c>
      <c r="H725" s="5" t="s">
        <v>10662</v>
      </c>
      <c r="I725" s="5" t="s">
        <v>3198</v>
      </c>
      <c r="J725" s="5" t="s">
        <v>22</v>
      </c>
      <c r="K725" s="5" t="s">
        <v>13152</v>
      </c>
      <c r="L725" s="5" t="s">
        <v>4442</v>
      </c>
      <c r="M725" s="5" t="s">
        <v>11907</v>
      </c>
    </row>
    <row r="726" spans="1:13" x14ac:dyDescent="0.25">
      <c r="A726" s="5" t="s">
        <v>21</v>
      </c>
      <c r="B726" s="5" t="s">
        <v>723</v>
      </c>
      <c r="C726" s="5" t="s">
        <v>1955</v>
      </c>
      <c r="D726" s="5" t="s">
        <v>5687</v>
      </c>
      <c r="E726" s="5" t="s">
        <v>6931</v>
      </c>
      <c r="F726" s="5" t="s">
        <v>8175</v>
      </c>
      <c r="G726" s="5" t="s">
        <v>9419</v>
      </c>
      <c r="H726" s="5" t="s">
        <v>10663</v>
      </c>
      <c r="I726" s="5" t="s">
        <v>3199</v>
      </c>
      <c r="J726" s="5" t="s">
        <v>22</v>
      </c>
      <c r="K726" s="5" t="s">
        <v>13153</v>
      </c>
      <c r="L726" s="5" t="s">
        <v>4443</v>
      </c>
      <c r="M726" s="5" t="s">
        <v>11908</v>
      </c>
    </row>
    <row r="727" spans="1:13" x14ac:dyDescent="0.25">
      <c r="A727" s="5" t="s">
        <v>21</v>
      </c>
      <c r="B727" s="5" t="s">
        <v>724</v>
      </c>
      <c r="C727" s="5" t="s">
        <v>1956</v>
      </c>
      <c r="D727" s="5" t="s">
        <v>5688</v>
      </c>
      <c r="E727" s="5" t="s">
        <v>6932</v>
      </c>
      <c r="F727" s="5" t="s">
        <v>8176</v>
      </c>
      <c r="G727" s="5" t="s">
        <v>9420</v>
      </c>
      <c r="H727" s="5" t="s">
        <v>10664</v>
      </c>
      <c r="I727" s="5" t="s">
        <v>3200</v>
      </c>
      <c r="J727" s="5" t="s">
        <v>22</v>
      </c>
      <c r="K727" s="5" t="s">
        <v>13154</v>
      </c>
      <c r="L727" s="5" t="s">
        <v>4444</v>
      </c>
      <c r="M727" s="5" t="s">
        <v>11909</v>
      </c>
    </row>
    <row r="728" spans="1:13" x14ac:dyDescent="0.25">
      <c r="A728" s="5" t="s">
        <v>21</v>
      </c>
      <c r="B728" s="5" t="s">
        <v>725</v>
      </c>
      <c r="C728" s="5" t="s">
        <v>1957</v>
      </c>
      <c r="D728" s="5" t="s">
        <v>5689</v>
      </c>
      <c r="E728" s="5" t="s">
        <v>6933</v>
      </c>
      <c r="F728" s="5" t="s">
        <v>8177</v>
      </c>
      <c r="G728" s="5" t="s">
        <v>9421</v>
      </c>
      <c r="H728" s="5" t="s">
        <v>10665</v>
      </c>
      <c r="I728" s="5" t="s">
        <v>3201</v>
      </c>
      <c r="J728" s="5" t="s">
        <v>22</v>
      </c>
      <c r="K728" s="5" t="s">
        <v>13155</v>
      </c>
      <c r="L728" s="5" t="s">
        <v>4445</v>
      </c>
      <c r="M728" s="5" t="s">
        <v>11910</v>
      </c>
    </row>
    <row r="729" spans="1:13" x14ac:dyDescent="0.25">
      <c r="A729" s="5" t="s">
        <v>21</v>
      </c>
      <c r="B729" s="5" t="s">
        <v>726</v>
      </c>
      <c r="C729" s="5" t="s">
        <v>1958</v>
      </c>
      <c r="D729" s="5" t="s">
        <v>5690</v>
      </c>
      <c r="E729" s="5" t="s">
        <v>6934</v>
      </c>
      <c r="F729" s="5" t="s">
        <v>8178</v>
      </c>
      <c r="G729" s="5" t="s">
        <v>9422</v>
      </c>
      <c r="H729" s="5" t="s">
        <v>10666</v>
      </c>
      <c r="I729" s="5" t="s">
        <v>3202</v>
      </c>
      <c r="J729" s="5" t="s">
        <v>22</v>
      </c>
      <c r="K729" s="5" t="s">
        <v>13156</v>
      </c>
      <c r="L729" s="5" t="s">
        <v>4446</v>
      </c>
      <c r="M729" s="5" t="s">
        <v>11911</v>
      </c>
    </row>
    <row r="730" spans="1:13" x14ac:dyDescent="0.25">
      <c r="A730" s="5" t="s">
        <v>21</v>
      </c>
      <c r="B730" s="5" t="s">
        <v>727</v>
      </c>
      <c r="C730" s="5" t="s">
        <v>1959</v>
      </c>
      <c r="D730" s="5" t="s">
        <v>5691</v>
      </c>
      <c r="E730" s="5" t="s">
        <v>6935</v>
      </c>
      <c r="F730" s="5" t="s">
        <v>8179</v>
      </c>
      <c r="G730" s="5" t="s">
        <v>9423</v>
      </c>
      <c r="H730" s="5" t="s">
        <v>10667</v>
      </c>
      <c r="I730" s="5" t="s">
        <v>3203</v>
      </c>
      <c r="J730" s="5" t="s">
        <v>22</v>
      </c>
      <c r="K730" s="5" t="s">
        <v>13157</v>
      </c>
      <c r="L730" s="5" t="s">
        <v>4447</v>
      </c>
      <c r="M730" s="5" t="s">
        <v>11912</v>
      </c>
    </row>
    <row r="731" spans="1:13" x14ac:dyDescent="0.25">
      <c r="A731" s="5" t="s">
        <v>21</v>
      </c>
      <c r="B731" s="5" t="s">
        <v>728</v>
      </c>
      <c r="C731" s="5" t="s">
        <v>1960</v>
      </c>
      <c r="D731" s="5" t="s">
        <v>5692</v>
      </c>
      <c r="E731" s="5" t="s">
        <v>6936</v>
      </c>
      <c r="F731" s="5" t="s">
        <v>8180</v>
      </c>
      <c r="G731" s="5" t="s">
        <v>9424</v>
      </c>
      <c r="H731" s="5" t="s">
        <v>10668</v>
      </c>
      <c r="I731" s="5" t="s">
        <v>3204</v>
      </c>
      <c r="J731" s="5" t="s">
        <v>22</v>
      </c>
      <c r="K731" s="5" t="s">
        <v>13158</v>
      </c>
      <c r="L731" s="5" t="s">
        <v>4448</v>
      </c>
      <c r="M731" s="5" t="s">
        <v>11913</v>
      </c>
    </row>
    <row r="732" spans="1:13" x14ac:dyDescent="0.25">
      <c r="A732" s="5" t="s">
        <v>21</v>
      </c>
      <c r="B732" s="5" t="s">
        <v>729</v>
      </c>
      <c r="C732" s="5" t="s">
        <v>1961</v>
      </c>
      <c r="D732" s="5" t="s">
        <v>5693</v>
      </c>
      <c r="E732" s="5" t="s">
        <v>6937</v>
      </c>
      <c r="F732" s="5" t="s">
        <v>8181</v>
      </c>
      <c r="G732" s="5" t="s">
        <v>9425</v>
      </c>
      <c r="H732" s="5" t="s">
        <v>10669</v>
      </c>
      <c r="I732" s="5" t="s">
        <v>3205</v>
      </c>
      <c r="J732" s="5" t="s">
        <v>22</v>
      </c>
      <c r="K732" s="5" t="s">
        <v>13159</v>
      </c>
      <c r="L732" s="5" t="s">
        <v>4449</v>
      </c>
      <c r="M732" s="5" t="s">
        <v>11914</v>
      </c>
    </row>
    <row r="733" spans="1:13" x14ac:dyDescent="0.25">
      <c r="A733" s="5" t="s">
        <v>21</v>
      </c>
      <c r="B733" s="5" t="s">
        <v>730</v>
      </c>
      <c r="C733" s="5" t="s">
        <v>1962</v>
      </c>
      <c r="D733" s="5" t="s">
        <v>5694</v>
      </c>
      <c r="E733" s="5" t="s">
        <v>6938</v>
      </c>
      <c r="F733" s="5" t="s">
        <v>8182</v>
      </c>
      <c r="G733" s="5" t="s">
        <v>9426</v>
      </c>
      <c r="H733" s="5" t="s">
        <v>10670</v>
      </c>
      <c r="I733" s="5" t="s">
        <v>3206</v>
      </c>
      <c r="J733" s="5" t="s">
        <v>22</v>
      </c>
      <c r="K733" s="5" t="s">
        <v>13160</v>
      </c>
      <c r="L733" s="5" t="s">
        <v>4450</v>
      </c>
      <c r="M733" s="5" t="s">
        <v>11915</v>
      </c>
    </row>
    <row r="734" spans="1:13" x14ac:dyDescent="0.25">
      <c r="A734" s="5" t="s">
        <v>21</v>
      </c>
      <c r="B734" s="5" t="s">
        <v>731</v>
      </c>
      <c r="C734" s="5" t="s">
        <v>1963</v>
      </c>
      <c r="D734" s="5" t="s">
        <v>5695</v>
      </c>
      <c r="E734" s="5" t="s">
        <v>6939</v>
      </c>
      <c r="F734" s="5" t="s">
        <v>8183</v>
      </c>
      <c r="G734" s="5" t="s">
        <v>9427</v>
      </c>
      <c r="H734" s="5" t="s">
        <v>10671</v>
      </c>
      <c r="I734" s="5" t="s">
        <v>3207</v>
      </c>
      <c r="J734" s="5" t="s">
        <v>22</v>
      </c>
      <c r="K734" s="5" t="s">
        <v>13161</v>
      </c>
      <c r="L734" s="5" t="s">
        <v>4451</v>
      </c>
      <c r="M734" s="5" t="s">
        <v>11916</v>
      </c>
    </row>
    <row r="735" spans="1:13" x14ac:dyDescent="0.25">
      <c r="A735" s="5" t="s">
        <v>21</v>
      </c>
      <c r="B735" s="5" t="s">
        <v>732</v>
      </c>
      <c r="C735" s="5" t="s">
        <v>1964</v>
      </c>
      <c r="D735" s="5" t="s">
        <v>5696</v>
      </c>
      <c r="E735" s="5" t="s">
        <v>6940</v>
      </c>
      <c r="F735" s="5" t="s">
        <v>8184</v>
      </c>
      <c r="G735" s="5" t="s">
        <v>9428</v>
      </c>
      <c r="H735" s="5" t="s">
        <v>10672</v>
      </c>
      <c r="I735" s="5" t="s">
        <v>3208</v>
      </c>
      <c r="J735" s="5" t="s">
        <v>22</v>
      </c>
      <c r="K735" s="5" t="s">
        <v>13162</v>
      </c>
      <c r="L735" s="5" t="s">
        <v>4452</v>
      </c>
      <c r="M735" s="5" t="s">
        <v>11917</v>
      </c>
    </row>
    <row r="736" spans="1:13" x14ac:dyDescent="0.25">
      <c r="A736" s="5" t="s">
        <v>21</v>
      </c>
      <c r="B736" s="5" t="s">
        <v>733</v>
      </c>
      <c r="C736" s="5" t="s">
        <v>1965</v>
      </c>
      <c r="D736" s="5" t="s">
        <v>5697</v>
      </c>
      <c r="E736" s="5" t="s">
        <v>6941</v>
      </c>
      <c r="F736" s="5" t="s">
        <v>8185</v>
      </c>
      <c r="G736" s="5" t="s">
        <v>9429</v>
      </c>
      <c r="H736" s="5" t="s">
        <v>10673</v>
      </c>
      <c r="I736" s="5" t="s">
        <v>3209</v>
      </c>
      <c r="J736" s="5" t="s">
        <v>22</v>
      </c>
      <c r="K736" s="5" t="s">
        <v>13163</v>
      </c>
      <c r="L736" s="5" t="s">
        <v>4453</v>
      </c>
      <c r="M736" s="5" t="s">
        <v>11918</v>
      </c>
    </row>
    <row r="737" spans="1:13" x14ac:dyDescent="0.25">
      <c r="A737" s="5" t="s">
        <v>21</v>
      </c>
      <c r="B737" s="5" t="s">
        <v>734</v>
      </c>
      <c r="C737" s="5" t="s">
        <v>1966</v>
      </c>
      <c r="D737" s="5" t="s">
        <v>5698</v>
      </c>
      <c r="E737" s="5" t="s">
        <v>6942</v>
      </c>
      <c r="F737" s="5" t="s">
        <v>8186</v>
      </c>
      <c r="G737" s="5" t="s">
        <v>9430</v>
      </c>
      <c r="H737" s="5" t="s">
        <v>10674</v>
      </c>
      <c r="I737" s="5" t="s">
        <v>3210</v>
      </c>
      <c r="J737" s="5" t="s">
        <v>22</v>
      </c>
      <c r="K737" s="5" t="s">
        <v>13164</v>
      </c>
      <c r="L737" s="5" t="s">
        <v>4454</v>
      </c>
      <c r="M737" s="5" t="s">
        <v>11919</v>
      </c>
    </row>
    <row r="738" spans="1:13" x14ac:dyDescent="0.25">
      <c r="A738" s="5" t="s">
        <v>21</v>
      </c>
      <c r="B738" s="5" t="s">
        <v>735</v>
      </c>
      <c r="C738" s="5" t="s">
        <v>1967</v>
      </c>
      <c r="D738" s="5" t="s">
        <v>5699</v>
      </c>
      <c r="E738" s="5" t="s">
        <v>6943</v>
      </c>
      <c r="F738" s="5" t="s">
        <v>8187</v>
      </c>
      <c r="G738" s="5" t="s">
        <v>9431</v>
      </c>
      <c r="H738" s="5" t="s">
        <v>10675</v>
      </c>
      <c r="I738" s="5" t="s">
        <v>3211</v>
      </c>
      <c r="J738" s="5" t="s">
        <v>22</v>
      </c>
      <c r="K738" s="5" t="s">
        <v>13165</v>
      </c>
      <c r="L738" s="5" t="s">
        <v>4455</v>
      </c>
      <c r="M738" s="5" t="s">
        <v>11920</v>
      </c>
    </row>
    <row r="739" spans="1:13" x14ac:dyDescent="0.25">
      <c r="A739" s="5" t="s">
        <v>21</v>
      </c>
      <c r="B739" s="5" t="s">
        <v>736</v>
      </c>
      <c r="C739" s="5" t="s">
        <v>1968</v>
      </c>
      <c r="D739" s="5" t="s">
        <v>5700</v>
      </c>
      <c r="E739" s="5" t="s">
        <v>6944</v>
      </c>
      <c r="F739" s="5" t="s">
        <v>8188</v>
      </c>
      <c r="G739" s="5" t="s">
        <v>9432</v>
      </c>
      <c r="H739" s="5" t="s">
        <v>10676</v>
      </c>
      <c r="I739" s="5" t="s">
        <v>3212</v>
      </c>
      <c r="J739" s="5" t="s">
        <v>22</v>
      </c>
      <c r="K739" s="5" t="s">
        <v>13166</v>
      </c>
      <c r="L739" s="5" t="s">
        <v>4456</v>
      </c>
      <c r="M739" s="5" t="s">
        <v>11921</v>
      </c>
    </row>
    <row r="740" spans="1:13" x14ac:dyDescent="0.25">
      <c r="A740" s="5" t="s">
        <v>21</v>
      </c>
      <c r="B740" s="5" t="s">
        <v>737</v>
      </c>
      <c r="C740" s="5" t="s">
        <v>1969</v>
      </c>
      <c r="D740" s="5" t="s">
        <v>5701</v>
      </c>
      <c r="E740" s="5" t="s">
        <v>6945</v>
      </c>
      <c r="F740" s="5" t="s">
        <v>8189</v>
      </c>
      <c r="G740" s="5" t="s">
        <v>9433</v>
      </c>
      <c r="H740" s="5" t="s">
        <v>10677</v>
      </c>
      <c r="I740" s="5" t="s">
        <v>3213</v>
      </c>
      <c r="J740" s="5" t="s">
        <v>22</v>
      </c>
      <c r="K740" s="5" t="s">
        <v>13167</v>
      </c>
      <c r="L740" s="5" t="s">
        <v>4457</v>
      </c>
      <c r="M740" s="5" t="s">
        <v>11922</v>
      </c>
    </row>
    <row r="741" spans="1:13" x14ac:dyDescent="0.25">
      <c r="A741" s="5" t="s">
        <v>21</v>
      </c>
      <c r="B741" s="5" t="s">
        <v>738</v>
      </c>
      <c r="C741" s="5" t="s">
        <v>1970</v>
      </c>
      <c r="D741" s="5" t="s">
        <v>5702</v>
      </c>
      <c r="E741" s="5" t="s">
        <v>6946</v>
      </c>
      <c r="F741" s="5" t="s">
        <v>8190</v>
      </c>
      <c r="G741" s="5" t="s">
        <v>9434</v>
      </c>
      <c r="H741" s="5" t="s">
        <v>10678</v>
      </c>
      <c r="I741" s="5" t="s">
        <v>3214</v>
      </c>
      <c r="J741" s="5" t="s">
        <v>22</v>
      </c>
      <c r="K741" s="5" t="s">
        <v>13168</v>
      </c>
      <c r="L741" s="5" t="s">
        <v>4458</v>
      </c>
      <c r="M741" s="5" t="s">
        <v>11923</v>
      </c>
    </row>
    <row r="742" spans="1:13" x14ac:dyDescent="0.25">
      <c r="A742" s="5" t="s">
        <v>21</v>
      </c>
      <c r="B742" s="5" t="s">
        <v>739</v>
      </c>
      <c r="C742" s="5" t="s">
        <v>1971</v>
      </c>
      <c r="D742" s="5" t="s">
        <v>5703</v>
      </c>
      <c r="E742" s="5" t="s">
        <v>6947</v>
      </c>
      <c r="F742" s="5" t="s">
        <v>8191</v>
      </c>
      <c r="G742" s="5" t="s">
        <v>9435</v>
      </c>
      <c r="H742" s="5" t="s">
        <v>10679</v>
      </c>
      <c r="I742" s="5" t="s">
        <v>3215</v>
      </c>
      <c r="J742" s="5" t="s">
        <v>22</v>
      </c>
      <c r="K742" s="5" t="s">
        <v>13169</v>
      </c>
      <c r="L742" s="5" t="s">
        <v>4459</v>
      </c>
      <c r="M742" s="5" t="s">
        <v>11924</v>
      </c>
    </row>
    <row r="743" spans="1:13" x14ac:dyDescent="0.25">
      <c r="A743" s="5" t="s">
        <v>21</v>
      </c>
      <c r="B743" s="5" t="s">
        <v>740</v>
      </c>
      <c r="C743" s="5" t="s">
        <v>1972</v>
      </c>
      <c r="D743" s="5" t="s">
        <v>5704</v>
      </c>
      <c r="E743" s="5" t="s">
        <v>6948</v>
      </c>
      <c r="F743" s="5" t="s">
        <v>8192</v>
      </c>
      <c r="G743" s="5" t="s">
        <v>9436</v>
      </c>
      <c r="H743" s="5" t="s">
        <v>10680</v>
      </c>
      <c r="I743" s="5" t="s">
        <v>3216</v>
      </c>
      <c r="J743" s="5" t="s">
        <v>22</v>
      </c>
      <c r="K743" s="5" t="s">
        <v>13170</v>
      </c>
      <c r="L743" s="5" t="s">
        <v>4460</v>
      </c>
      <c r="M743" s="5" t="s">
        <v>11925</v>
      </c>
    </row>
    <row r="744" spans="1:13" x14ac:dyDescent="0.25">
      <c r="A744" s="5" t="s">
        <v>21</v>
      </c>
      <c r="B744" s="5" t="s">
        <v>741</v>
      </c>
      <c r="C744" s="5" t="s">
        <v>1973</v>
      </c>
      <c r="D744" s="5" t="s">
        <v>5705</v>
      </c>
      <c r="E744" s="5" t="s">
        <v>6949</v>
      </c>
      <c r="F744" s="5" t="s">
        <v>8193</v>
      </c>
      <c r="G744" s="5" t="s">
        <v>9437</v>
      </c>
      <c r="H744" s="5" t="s">
        <v>10681</v>
      </c>
      <c r="I744" s="5" t="s">
        <v>3217</v>
      </c>
      <c r="J744" s="5" t="s">
        <v>22</v>
      </c>
      <c r="K744" s="5" t="s">
        <v>13171</v>
      </c>
      <c r="L744" s="5" t="s">
        <v>4461</v>
      </c>
      <c r="M744" s="5" t="s">
        <v>11926</v>
      </c>
    </row>
    <row r="745" spans="1:13" x14ac:dyDescent="0.25">
      <c r="A745" s="5" t="s">
        <v>21</v>
      </c>
      <c r="B745" s="5" t="s">
        <v>742</v>
      </c>
      <c r="C745" s="5" t="s">
        <v>1974</v>
      </c>
      <c r="D745" s="5" t="s">
        <v>5706</v>
      </c>
      <c r="E745" s="5" t="s">
        <v>6950</v>
      </c>
      <c r="F745" s="5" t="s">
        <v>8194</v>
      </c>
      <c r="G745" s="5" t="s">
        <v>9438</v>
      </c>
      <c r="H745" s="5" t="s">
        <v>10682</v>
      </c>
      <c r="I745" s="5" t="s">
        <v>3218</v>
      </c>
      <c r="J745" s="5" t="s">
        <v>22</v>
      </c>
      <c r="K745" s="5" t="s">
        <v>13172</v>
      </c>
      <c r="L745" s="5" t="s">
        <v>4462</v>
      </c>
      <c r="M745" s="5" t="s">
        <v>11927</v>
      </c>
    </row>
    <row r="746" spans="1:13" x14ac:dyDescent="0.25">
      <c r="A746" s="5" t="s">
        <v>21</v>
      </c>
      <c r="B746" s="5" t="s">
        <v>743</v>
      </c>
      <c r="C746" s="5" t="s">
        <v>1975</v>
      </c>
      <c r="D746" s="5" t="s">
        <v>5707</v>
      </c>
      <c r="E746" s="5" t="s">
        <v>6951</v>
      </c>
      <c r="F746" s="5" t="s">
        <v>8195</v>
      </c>
      <c r="G746" s="5" t="s">
        <v>9439</v>
      </c>
      <c r="H746" s="5" t="s">
        <v>10683</v>
      </c>
      <c r="I746" s="5" t="s">
        <v>3219</v>
      </c>
      <c r="J746" s="5" t="s">
        <v>22</v>
      </c>
      <c r="K746" s="5" t="s">
        <v>13173</v>
      </c>
      <c r="L746" s="5" t="s">
        <v>4463</v>
      </c>
      <c r="M746" s="5" t="s">
        <v>11928</v>
      </c>
    </row>
    <row r="747" spans="1:13" x14ac:dyDescent="0.25">
      <c r="A747" s="5" t="s">
        <v>21</v>
      </c>
      <c r="B747" s="5" t="s">
        <v>744</v>
      </c>
      <c r="C747" s="5" t="s">
        <v>1976</v>
      </c>
      <c r="D747" s="5" t="s">
        <v>5708</v>
      </c>
      <c r="E747" s="5" t="s">
        <v>6952</v>
      </c>
      <c r="F747" s="5" t="s">
        <v>8196</v>
      </c>
      <c r="G747" s="5" t="s">
        <v>9440</v>
      </c>
      <c r="H747" s="5" t="s">
        <v>10684</v>
      </c>
      <c r="I747" s="5" t="s">
        <v>3220</v>
      </c>
      <c r="J747" s="5" t="s">
        <v>22</v>
      </c>
      <c r="K747" s="5" t="s">
        <v>13174</v>
      </c>
      <c r="L747" s="5" t="s">
        <v>4464</v>
      </c>
      <c r="M747" s="5" t="s">
        <v>11929</v>
      </c>
    </row>
    <row r="748" spans="1:13" x14ac:dyDescent="0.25">
      <c r="A748" s="5" t="s">
        <v>21</v>
      </c>
      <c r="B748" s="5" t="s">
        <v>745</v>
      </c>
      <c r="C748" s="5" t="s">
        <v>1977</v>
      </c>
      <c r="D748" s="5" t="s">
        <v>5709</v>
      </c>
      <c r="E748" s="5" t="s">
        <v>6953</v>
      </c>
      <c r="F748" s="5" t="s">
        <v>8197</v>
      </c>
      <c r="G748" s="5" t="s">
        <v>9441</v>
      </c>
      <c r="H748" s="5" t="s">
        <v>10685</v>
      </c>
      <c r="I748" s="5" t="s">
        <v>3221</v>
      </c>
      <c r="J748" s="5" t="s">
        <v>22</v>
      </c>
      <c r="K748" s="5" t="s">
        <v>13175</v>
      </c>
      <c r="L748" s="5" t="s">
        <v>4465</v>
      </c>
      <c r="M748" s="5" t="s">
        <v>11930</v>
      </c>
    </row>
    <row r="749" spans="1:13" x14ac:dyDescent="0.25">
      <c r="A749" s="5" t="s">
        <v>21</v>
      </c>
      <c r="B749" s="5" t="s">
        <v>746</v>
      </c>
      <c r="C749" s="5" t="s">
        <v>1978</v>
      </c>
      <c r="D749" s="5" t="s">
        <v>5710</v>
      </c>
      <c r="E749" s="5" t="s">
        <v>6954</v>
      </c>
      <c r="F749" s="5" t="s">
        <v>8198</v>
      </c>
      <c r="G749" s="5" t="s">
        <v>9442</v>
      </c>
      <c r="H749" s="5" t="s">
        <v>10686</v>
      </c>
      <c r="I749" s="5" t="s">
        <v>3222</v>
      </c>
      <c r="J749" s="5" t="s">
        <v>22</v>
      </c>
      <c r="K749" s="5" t="s">
        <v>13176</v>
      </c>
      <c r="L749" s="5" t="s">
        <v>4466</v>
      </c>
      <c r="M749" s="5" t="s">
        <v>11931</v>
      </c>
    </row>
    <row r="750" spans="1:13" x14ac:dyDescent="0.25">
      <c r="A750" s="5" t="s">
        <v>21</v>
      </c>
      <c r="B750" s="5" t="s">
        <v>747</v>
      </c>
      <c r="C750" s="5" t="s">
        <v>1979</v>
      </c>
      <c r="D750" s="5" t="s">
        <v>5711</v>
      </c>
      <c r="E750" s="5" t="s">
        <v>6955</v>
      </c>
      <c r="F750" s="5" t="s">
        <v>8199</v>
      </c>
      <c r="G750" s="5" t="s">
        <v>9443</v>
      </c>
      <c r="H750" s="5" t="s">
        <v>10687</v>
      </c>
      <c r="I750" s="5" t="s">
        <v>3223</v>
      </c>
      <c r="J750" s="5" t="s">
        <v>22</v>
      </c>
      <c r="K750" s="5" t="s">
        <v>13177</v>
      </c>
      <c r="L750" s="5" t="s">
        <v>4467</v>
      </c>
      <c r="M750" s="5" t="s">
        <v>11932</v>
      </c>
    </row>
    <row r="751" spans="1:13" x14ac:dyDescent="0.25">
      <c r="A751" s="5" t="s">
        <v>21</v>
      </c>
      <c r="B751" s="5" t="s">
        <v>748</v>
      </c>
      <c r="C751" s="5" t="s">
        <v>1980</v>
      </c>
      <c r="D751" s="5" t="s">
        <v>5712</v>
      </c>
      <c r="E751" s="5" t="s">
        <v>6956</v>
      </c>
      <c r="F751" s="5" t="s">
        <v>8200</v>
      </c>
      <c r="G751" s="5" t="s">
        <v>9444</v>
      </c>
      <c r="H751" s="5" t="s">
        <v>10688</v>
      </c>
      <c r="I751" s="5" t="s">
        <v>3224</v>
      </c>
      <c r="J751" s="5" t="s">
        <v>22</v>
      </c>
      <c r="K751" s="5" t="s">
        <v>13178</v>
      </c>
      <c r="L751" s="5" t="s">
        <v>4468</v>
      </c>
      <c r="M751" s="5" t="s">
        <v>11933</v>
      </c>
    </row>
    <row r="752" spans="1:13" x14ac:dyDescent="0.25">
      <c r="A752" s="5" t="s">
        <v>21</v>
      </c>
      <c r="B752" s="5" t="s">
        <v>749</v>
      </c>
      <c r="C752" s="5" t="s">
        <v>1981</v>
      </c>
      <c r="D752" s="5" t="s">
        <v>5713</v>
      </c>
      <c r="E752" s="5" t="s">
        <v>6957</v>
      </c>
      <c r="F752" s="5" t="s">
        <v>8201</v>
      </c>
      <c r="G752" s="5" t="s">
        <v>9445</v>
      </c>
      <c r="H752" s="5" t="s">
        <v>10689</v>
      </c>
      <c r="I752" s="5" t="s">
        <v>3225</v>
      </c>
      <c r="J752" s="5" t="s">
        <v>22</v>
      </c>
      <c r="K752" s="5" t="s">
        <v>13179</v>
      </c>
      <c r="L752" s="5" t="s">
        <v>4469</v>
      </c>
      <c r="M752" s="5" t="s">
        <v>11934</v>
      </c>
    </row>
    <row r="753" spans="1:13" x14ac:dyDescent="0.25">
      <c r="A753" s="5" t="s">
        <v>21</v>
      </c>
      <c r="B753" s="5" t="s">
        <v>750</v>
      </c>
      <c r="C753" s="5" t="s">
        <v>1982</v>
      </c>
      <c r="D753" s="5" t="s">
        <v>5714</v>
      </c>
      <c r="E753" s="5" t="s">
        <v>6958</v>
      </c>
      <c r="F753" s="5" t="s">
        <v>8202</v>
      </c>
      <c r="G753" s="5" t="s">
        <v>9446</v>
      </c>
      <c r="H753" s="5" t="s">
        <v>10690</v>
      </c>
      <c r="I753" s="5" t="s">
        <v>3226</v>
      </c>
      <c r="J753" s="5" t="s">
        <v>22</v>
      </c>
      <c r="K753" s="5" t="s">
        <v>13180</v>
      </c>
      <c r="L753" s="5" t="s">
        <v>4470</v>
      </c>
      <c r="M753" s="5" t="s">
        <v>11935</v>
      </c>
    </row>
    <row r="754" spans="1:13" x14ac:dyDescent="0.25">
      <c r="A754" s="5" t="s">
        <v>21</v>
      </c>
      <c r="B754" s="5" t="s">
        <v>751</v>
      </c>
      <c r="C754" s="5" t="s">
        <v>1983</v>
      </c>
      <c r="D754" s="5" t="s">
        <v>5715</v>
      </c>
      <c r="E754" s="5" t="s">
        <v>6959</v>
      </c>
      <c r="F754" s="5" t="s">
        <v>8203</v>
      </c>
      <c r="G754" s="5" t="s">
        <v>9447</v>
      </c>
      <c r="H754" s="5" t="s">
        <v>10691</v>
      </c>
      <c r="I754" s="5" t="s">
        <v>3227</v>
      </c>
      <c r="J754" s="5" t="s">
        <v>22</v>
      </c>
      <c r="K754" s="5" t="s">
        <v>13181</v>
      </c>
      <c r="L754" s="5" t="s">
        <v>4471</v>
      </c>
      <c r="M754" s="5" t="s">
        <v>11936</v>
      </c>
    </row>
    <row r="755" spans="1:13" x14ac:dyDescent="0.25">
      <c r="A755" s="5" t="s">
        <v>21</v>
      </c>
      <c r="B755" s="5" t="s">
        <v>752</v>
      </c>
      <c r="C755" s="5" t="s">
        <v>1984</v>
      </c>
      <c r="D755" s="5" t="s">
        <v>5716</v>
      </c>
      <c r="E755" s="5" t="s">
        <v>6960</v>
      </c>
      <c r="F755" s="5" t="s">
        <v>8204</v>
      </c>
      <c r="G755" s="5" t="s">
        <v>9448</v>
      </c>
      <c r="H755" s="5" t="s">
        <v>10692</v>
      </c>
      <c r="I755" s="5" t="s">
        <v>3228</v>
      </c>
      <c r="J755" s="5" t="s">
        <v>22</v>
      </c>
      <c r="K755" s="5" t="s">
        <v>13182</v>
      </c>
      <c r="L755" s="5" t="s">
        <v>4472</v>
      </c>
      <c r="M755" s="5" t="s">
        <v>11937</v>
      </c>
    </row>
    <row r="756" spans="1:13" x14ac:dyDescent="0.25">
      <c r="A756" s="5" t="s">
        <v>21</v>
      </c>
      <c r="B756" s="5" t="s">
        <v>753</v>
      </c>
      <c r="C756" s="5" t="s">
        <v>1985</v>
      </c>
      <c r="D756" s="5" t="s">
        <v>5717</v>
      </c>
      <c r="E756" s="5" t="s">
        <v>6961</v>
      </c>
      <c r="F756" s="5" t="s">
        <v>8205</v>
      </c>
      <c r="G756" s="5" t="s">
        <v>9449</v>
      </c>
      <c r="H756" s="5" t="s">
        <v>10693</v>
      </c>
      <c r="I756" s="5" t="s">
        <v>3229</v>
      </c>
      <c r="J756" s="5" t="s">
        <v>22</v>
      </c>
      <c r="K756" s="5" t="s">
        <v>13183</v>
      </c>
      <c r="L756" s="5" t="s">
        <v>4473</v>
      </c>
      <c r="M756" s="5" t="s">
        <v>11938</v>
      </c>
    </row>
    <row r="757" spans="1:13" x14ac:dyDescent="0.25">
      <c r="A757" s="5" t="s">
        <v>21</v>
      </c>
      <c r="B757" s="5" t="s">
        <v>754</v>
      </c>
      <c r="C757" s="5" t="s">
        <v>1986</v>
      </c>
      <c r="D757" s="5" t="s">
        <v>5718</v>
      </c>
      <c r="E757" s="5" t="s">
        <v>6962</v>
      </c>
      <c r="F757" s="5" t="s">
        <v>8206</v>
      </c>
      <c r="G757" s="5" t="s">
        <v>9450</v>
      </c>
      <c r="H757" s="5" t="s">
        <v>10694</v>
      </c>
      <c r="I757" s="5" t="s">
        <v>3230</v>
      </c>
      <c r="J757" s="5" t="s">
        <v>22</v>
      </c>
      <c r="K757" s="5" t="s">
        <v>13184</v>
      </c>
      <c r="L757" s="5" t="s">
        <v>4474</v>
      </c>
      <c r="M757" s="5" t="s">
        <v>11939</v>
      </c>
    </row>
    <row r="758" spans="1:13" x14ac:dyDescent="0.25">
      <c r="A758" s="5" t="s">
        <v>21</v>
      </c>
      <c r="B758" s="5" t="s">
        <v>755</v>
      </c>
      <c r="C758" s="5" t="s">
        <v>1987</v>
      </c>
      <c r="D758" s="5" t="s">
        <v>5719</v>
      </c>
      <c r="E758" s="5" t="s">
        <v>6963</v>
      </c>
      <c r="F758" s="5" t="s">
        <v>8207</v>
      </c>
      <c r="G758" s="5" t="s">
        <v>9451</v>
      </c>
      <c r="H758" s="5" t="s">
        <v>10695</v>
      </c>
      <c r="I758" s="5" t="s">
        <v>3231</v>
      </c>
      <c r="J758" s="5" t="s">
        <v>22</v>
      </c>
      <c r="K758" s="5" t="s">
        <v>13185</v>
      </c>
      <c r="L758" s="5" t="s">
        <v>4475</v>
      </c>
      <c r="M758" s="5" t="s">
        <v>11940</v>
      </c>
    </row>
    <row r="759" spans="1:13" x14ac:dyDescent="0.25">
      <c r="A759" s="5" t="s">
        <v>21</v>
      </c>
      <c r="B759" s="5" t="s">
        <v>756</v>
      </c>
      <c r="C759" s="5" t="s">
        <v>1988</v>
      </c>
      <c r="D759" s="5" t="s">
        <v>5720</v>
      </c>
      <c r="E759" s="5" t="s">
        <v>6964</v>
      </c>
      <c r="F759" s="5" t="s">
        <v>8208</v>
      </c>
      <c r="G759" s="5" t="s">
        <v>9452</v>
      </c>
      <c r="H759" s="5" t="s">
        <v>10696</v>
      </c>
      <c r="I759" s="5" t="s">
        <v>3232</v>
      </c>
      <c r="J759" s="5" t="s">
        <v>22</v>
      </c>
      <c r="K759" s="5" t="s">
        <v>13186</v>
      </c>
      <c r="L759" s="5" t="s">
        <v>4476</v>
      </c>
      <c r="M759" s="5" t="s">
        <v>11941</v>
      </c>
    </row>
    <row r="760" spans="1:13" x14ac:dyDescent="0.25">
      <c r="A760" s="5" t="s">
        <v>21</v>
      </c>
      <c r="B760" s="5" t="s">
        <v>757</v>
      </c>
      <c r="C760" s="5" t="s">
        <v>1989</v>
      </c>
      <c r="D760" s="5" t="s">
        <v>5721</v>
      </c>
      <c r="E760" s="5" t="s">
        <v>6965</v>
      </c>
      <c r="F760" s="5" t="s">
        <v>8209</v>
      </c>
      <c r="G760" s="5" t="s">
        <v>9453</v>
      </c>
      <c r="H760" s="5" t="s">
        <v>10697</v>
      </c>
      <c r="I760" s="5" t="s">
        <v>3233</v>
      </c>
      <c r="J760" s="5" t="s">
        <v>22</v>
      </c>
      <c r="K760" s="5" t="s">
        <v>13187</v>
      </c>
      <c r="L760" s="5" t="s">
        <v>4477</v>
      </c>
      <c r="M760" s="5" t="s">
        <v>11942</v>
      </c>
    </row>
    <row r="761" spans="1:13" x14ac:dyDescent="0.25">
      <c r="A761" s="5" t="s">
        <v>21</v>
      </c>
      <c r="B761" s="5" t="s">
        <v>758</v>
      </c>
      <c r="C761" s="5" t="s">
        <v>1990</v>
      </c>
      <c r="D761" s="5" t="s">
        <v>5722</v>
      </c>
      <c r="E761" s="5" t="s">
        <v>6966</v>
      </c>
      <c r="F761" s="5" t="s">
        <v>8210</v>
      </c>
      <c r="G761" s="5" t="s">
        <v>9454</v>
      </c>
      <c r="H761" s="5" t="s">
        <v>10698</v>
      </c>
      <c r="I761" s="5" t="s">
        <v>3234</v>
      </c>
      <c r="J761" s="5" t="s">
        <v>22</v>
      </c>
      <c r="K761" s="5" t="s">
        <v>13188</v>
      </c>
      <c r="L761" s="5" t="s">
        <v>4478</v>
      </c>
      <c r="M761" s="5" t="s">
        <v>11943</v>
      </c>
    </row>
    <row r="762" spans="1:13" x14ac:dyDescent="0.25">
      <c r="A762" s="5" t="s">
        <v>21</v>
      </c>
      <c r="B762" s="5" t="s">
        <v>759</v>
      </c>
      <c r="C762" s="5" t="s">
        <v>1991</v>
      </c>
      <c r="D762" s="5" t="s">
        <v>5723</v>
      </c>
      <c r="E762" s="5" t="s">
        <v>6967</v>
      </c>
      <c r="F762" s="5" t="s">
        <v>8211</v>
      </c>
      <c r="G762" s="5" t="s">
        <v>9455</v>
      </c>
      <c r="H762" s="5" t="s">
        <v>10699</v>
      </c>
      <c r="I762" s="5" t="s">
        <v>3235</v>
      </c>
      <c r="J762" s="5" t="s">
        <v>22</v>
      </c>
      <c r="K762" s="5" t="s">
        <v>13189</v>
      </c>
      <c r="L762" s="5" t="s">
        <v>4479</v>
      </c>
      <c r="M762" s="5" t="s">
        <v>11944</v>
      </c>
    </row>
    <row r="763" spans="1:13" x14ac:dyDescent="0.25">
      <c r="A763" s="5" t="s">
        <v>21</v>
      </c>
      <c r="B763" s="5" t="s">
        <v>760</v>
      </c>
      <c r="C763" s="5" t="s">
        <v>1992</v>
      </c>
      <c r="D763" s="5" t="s">
        <v>5724</v>
      </c>
      <c r="E763" s="5" t="s">
        <v>6968</v>
      </c>
      <c r="F763" s="5" t="s">
        <v>8212</v>
      </c>
      <c r="G763" s="5" t="s">
        <v>9456</v>
      </c>
      <c r="H763" s="5" t="s">
        <v>10700</v>
      </c>
      <c r="I763" s="5" t="s">
        <v>3236</v>
      </c>
      <c r="J763" s="5" t="s">
        <v>22</v>
      </c>
      <c r="K763" s="5" t="s">
        <v>13190</v>
      </c>
      <c r="L763" s="5" t="s">
        <v>4480</v>
      </c>
      <c r="M763" s="5" t="s">
        <v>11945</v>
      </c>
    </row>
    <row r="764" spans="1:13" x14ac:dyDescent="0.25">
      <c r="A764" s="5" t="s">
        <v>21</v>
      </c>
      <c r="B764" s="5" t="s">
        <v>761</v>
      </c>
      <c r="C764" s="5" t="s">
        <v>1993</v>
      </c>
      <c r="D764" s="5" t="s">
        <v>5725</v>
      </c>
      <c r="E764" s="5" t="s">
        <v>6969</v>
      </c>
      <c r="F764" s="5" t="s">
        <v>8213</v>
      </c>
      <c r="G764" s="5" t="s">
        <v>9457</v>
      </c>
      <c r="H764" s="5" t="s">
        <v>10701</v>
      </c>
      <c r="I764" s="5" t="s">
        <v>3237</v>
      </c>
      <c r="J764" s="5" t="s">
        <v>22</v>
      </c>
      <c r="K764" s="5" t="s">
        <v>13191</v>
      </c>
      <c r="L764" s="5" t="s">
        <v>4481</v>
      </c>
      <c r="M764" s="5" t="s">
        <v>11946</v>
      </c>
    </row>
    <row r="765" spans="1:13" x14ac:dyDescent="0.25">
      <c r="A765" s="5" t="s">
        <v>21</v>
      </c>
      <c r="B765" s="5" t="s">
        <v>762</v>
      </c>
      <c r="C765" s="5" t="s">
        <v>1994</v>
      </c>
      <c r="D765" s="5" t="s">
        <v>5726</v>
      </c>
      <c r="E765" s="5" t="s">
        <v>6970</v>
      </c>
      <c r="F765" s="5" t="s">
        <v>8214</v>
      </c>
      <c r="G765" s="5" t="s">
        <v>9458</v>
      </c>
      <c r="H765" s="5" t="s">
        <v>10702</v>
      </c>
      <c r="I765" s="5" t="s">
        <v>3238</v>
      </c>
      <c r="J765" s="5" t="s">
        <v>22</v>
      </c>
      <c r="K765" s="5" t="s">
        <v>13192</v>
      </c>
      <c r="L765" s="5" t="s">
        <v>4482</v>
      </c>
      <c r="M765" s="5" t="s">
        <v>11947</v>
      </c>
    </row>
    <row r="766" spans="1:13" x14ac:dyDescent="0.25">
      <c r="A766" s="5" t="s">
        <v>21</v>
      </c>
      <c r="B766" s="5" t="s">
        <v>763</v>
      </c>
      <c r="C766" s="5" t="s">
        <v>1995</v>
      </c>
      <c r="D766" s="5" t="s">
        <v>5727</v>
      </c>
      <c r="E766" s="5" t="s">
        <v>6971</v>
      </c>
      <c r="F766" s="5" t="s">
        <v>8215</v>
      </c>
      <c r="G766" s="5" t="s">
        <v>9459</v>
      </c>
      <c r="H766" s="5" t="s">
        <v>10703</v>
      </c>
      <c r="I766" s="5" t="s">
        <v>3239</v>
      </c>
      <c r="J766" s="5" t="s">
        <v>22</v>
      </c>
      <c r="K766" s="5" t="s">
        <v>13193</v>
      </c>
      <c r="L766" s="5" t="s">
        <v>4483</v>
      </c>
      <c r="M766" s="5" t="s">
        <v>11948</v>
      </c>
    </row>
    <row r="767" spans="1:13" x14ac:dyDescent="0.25">
      <c r="A767" s="5" t="s">
        <v>21</v>
      </c>
      <c r="B767" s="5" t="s">
        <v>764</v>
      </c>
      <c r="C767" s="5" t="s">
        <v>1996</v>
      </c>
      <c r="D767" s="5" t="s">
        <v>5728</v>
      </c>
      <c r="E767" s="5" t="s">
        <v>6972</v>
      </c>
      <c r="F767" s="5" t="s">
        <v>8216</v>
      </c>
      <c r="G767" s="5" t="s">
        <v>9460</v>
      </c>
      <c r="H767" s="5" t="s">
        <v>10704</v>
      </c>
      <c r="I767" s="5" t="s">
        <v>3240</v>
      </c>
      <c r="J767" s="5" t="s">
        <v>22</v>
      </c>
      <c r="K767" s="5" t="s">
        <v>13194</v>
      </c>
      <c r="L767" s="5" t="s">
        <v>4484</v>
      </c>
      <c r="M767" s="5" t="s">
        <v>11949</v>
      </c>
    </row>
    <row r="768" spans="1:13" x14ac:dyDescent="0.25">
      <c r="A768" s="5" t="s">
        <v>21</v>
      </c>
      <c r="B768" s="5" t="s">
        <v>765</v>
      </c>
      <c r="C768" s="5" t="s">
        <v>1997</v>
      </c>
      <c r="D768" s="5" t="s">
        <v>5729</v>
      </c>
      <c r="E768" s="5" t="s">
        <v>6973</v>
      </c>
      <c r="F768" s="5" t="s">
        <v>8217</v>
      </c>
      <c r="G768" s="5" t="s">
        <v>9461</v>
      </c>
      <c r="H768" s="5" t="s">
        <v>10705</v>
      </c>
      <c r="I768" s="5" t="s">
        <v>3241</v>
      </c>
      <c r="J768" s="5" t="s">
        <v>22</v>
      </c>
      <c r="K768" s="5" t="s">
        <v>13195</v>
      </c>
      <c r="L768" s="5" t="s">
        <v>4485</v>
      </c>
      <c r="M768" s="5" t="s">
        <v>11950</v>
      </c>
    </row>
    <row r="769" spans="1:13" x14ac:dyDescent="0.25">
      <c r="A769" s="5" t="s">
        <v>21</v>
      </c>
      <c r="B769" s="5" t="s">
        <v>766</v>
      </c>
      <c r="C769" s="5" t="s">
        <v>1998</v>
      </c>
      <c r="D769" s="5" t="s">
        <v>5730</v>
      </c>
      <c r="E769" s="5" t="s">
        <v>6974</v>
      </c>
      <c r="F769" s="5" t="s">
        <v>8218</v>
      </c>
      <c r="G769" s="5" t="s">
        <v>9462</v>
      </c>
      <c r="H769" s="5" t="s">
        <v>10706</v>
      </c>
      <c r="I769" s="5" t="s">
        <v>3242</v>
      </c>
      <c r="J769" s="5" t="s">
        <v>22</v>
      </c>
      <c r="K769" s="5" t="s">
        <v>13196</v>
      </c>
      <c r="L769" s="5" t="s">
        <v>4486</v>
      </c>
      <c r="M769" s="5" t="s">
        <v>11951</v>
      </c>
    </row>
    <row r="770" spans="1:13" x14ac:dyDescent="0.25">
      <c r="A770" s="5" t="s">
        <v>21</v>
      </c>
      <c r="B770" s="5" t="s">
        <v>767</v>
      </c>
      <c r="C770" s="5" t="s">
        <v>1999</v>
      </c>
      <c r="D770" s="5" t="s">
        <v>5731</v>
      </c>
      <c r="E770" s="5" t="s">
        <v>6975</v>
      </c>
      <c r="F770" s="5" t="s">
        <v>8219</v>
      </c>
      <c r="G770" s="5" t="s">
        <v>9463</v>
      </c>
      <c r="H770" s="5" t="s">
        <v>10707</v>
      </c>
      <c r="I770" s="5" t="s">
        <v>3243</v>
      </c>
      <c r="J770" s="5" t="s">
        <v>22</v>
      </c>
      <c r="K770" s="5" t="s">
        <v>13197</v>
      </c>
      <c r="L770" s="5" t="s">
        <v>4487</v>
      </c>
      <c r="M770" s="5" t="s">
        <v>11952</v>
      </c>
    </row>
    <row r="771" spans="1:13" x14ac:dyDescent="0.25">
      <c r="A771" s="5" t="s">
        <v>21</v>
      </c>
      <c r="B771" s="5" t="s">
        <v>768</v>
      </c>
      <c r="C771" s="5" t="s">
        <v>2000</v>
      </c>
      <c r="D771" s="5" t="s">
        <v>5732</v>
      </c>
      <c r="E771" s="5" t="s">
        <v>6976</v>
      </c>
      <c r="F771" s="5" t="s">
        <v>8220</v>
      </c>
      <c r="G771" s="5" t="s">
        <v>9464</v>
      </c>
      <c r="H771" s="5" t="s">
        <v>10708</v>
      </c>
      <c r="I771" s="5" t="s">
        <v>3244</v>
      </c>
      <c r="J771" s="5" t="s">
        <v>22</v>
      </c>
      <c r="K771" s="5" t="s">
        <v>13198</v>
      </c>
      <c r="L771" s="5" t="s">
        <v>4488</v>
      </c>
      <c r="M771" s="5" t="s">
        <v>11953</v>
      </c>
    </row>
    <row r="772" spans="1:13" x14ac:dyDescent="0.25">
      <c r="A772" s="5" t="s">
        <v>21</v>
      </c>
      <c r="B772" s="5" t="s">
        <v>769</v>
      </c>
      <c r="C772" s="5" t="s">
        <v>2001</v>
      </c>
      <c r="D772" s="5" t="s">
        <v>5733</v>
      </c>
      <c r="E772" s="5" t="s">
        <v>6977</v>
      </c>
      <c r="F772" s="5" t="s">
        <v>8221</v>
      </c>
      <c r="G772" s="5" t="s">
        <v>9465</v>
      </c>
      <c r="H772" s="5" t="s">
        <v>10709</v>
      </c>
      <c r="I772" s="5" t="s">
        <v>3245</v>
      </c>
      <c r="J772" s="5" t="s">
        <v>22</v>
      </c>
      <c r="K772" s="5" t="s">
        <v>13199</v>
      </c>
      <c r="L772" s="5" t="s">
        <v>4489</v>
      </c>
      <c r="M772" s="5" t="s">
        <v>11954</v>
      </c>
    </row>
    <row r="773" spans="1:13" x14ac:dyDescent="0.25">
      <c r="A773" s="5" t="s">
        <v>21</v>
      </c>
      <c r="B773" s="5" t="s">
        <v>770</v>
      </c>
      <c r="C773" s="5" t="s">
        <v>2002</v>
      </c>
      <c r="D773" s="5" t="s">
        <v>5734</v>
      </c>
      <c r="E773" s="5" t="s">
        <v>6978</v>
      </c>
      <c r="F773" s="5" t="s">
        <v>8222</v>
      </c>
      <c r="G773" s="5" t="s">
        <v>9466</v>
      </c>
      <c r="H773" s="5" t="s">
        <v>10710</v>
      </c>
      <c r="I773" s="5" t="s">
        <v>3246</v>
      </c>
      <c r="J773" s="5" t="s">
        <v>22</v>
      </c>
      <c r="K773" s="5" t="s">
        <v>13200</v>
      </c>
      <c r="L773" s="5" t="s">
        <v>4490</v>
      </c>
      <c r="M773" s="5" t="s">
        <v>11955</v>
      </c>
    </row>
    <row r="774" spans="1:13" x14ac:dyDescent="0.25">
      <c r="A774" s="5" t="s">
        <v>21</v>
      </c>
      <c r="B774" s="5" t="s">
        <v>771</v>
      </c>
      <c r="C774" s="5" t="s">
        <v>2003</v>
      </c>
      <c r="D774" s="5" t="s">
        <v>5735</v>
      </c>
      <c r="E774" s="5" t="s">
        <v>6979</v>
      </c>
      <c r="F774" s="5" t="s">
        <v>8223</v>
      </c>
      <c r="G774" s="5" t="s">
        <v>9467</v>
      </c>
      <c r="H774" s="5" t="s">
        <v>10711</v>
      </c>
      <c r="I774" s="5" t="s">
        <v>3247</v>
      </c>
      <c r="J774" s="5" t="s">
        <v>22</v>
      </c>
      <c r="K774" s="5" t="s">
        <v>13201</v>
      </c>
      <c r="L774" s="5" t="s">
        <v>4491</v>
      </c>
      <c r="M774" s="5" t="s">
        <v>11956</v>
      </c>
    </row>
    <row r="775" spans="1:13" x14ac:dyDescent="0.25">
      <c r="A775" s="5" t="s">
        <v>21</v>
      </c>
      <c r="B775" s="5" t="s">
        <v>772</v>
      </c>
      <c r="C775" s="5" t="s">
        <v>2004</v>
      </c>
      <c r="D775" s="5" t="s">
        <v>5736</v>
      </c>
      <c r="E775" s="5" t="s">
        <v>6980</v>
      </c>
      <c r="F775" s="5" t="s">
        <v>8224</v>
      </c>
      <c r="G775" s="5" t="s">
        <v>9468</v>
      </c>
      <c r="H775" s="5" t="s">
        <v>10712</v>
      </c>
      <c r="I775" s="5" t="s">
        <v>3248</v>
      </c>
      <c r="J775" s="5" t="s">
        <v>22</v>
      </c>
      <c r="K775" s="5" t="s">
        <v>13202</v>
      </c>
      <c r="L775" s="5" t="s">
        <v>4492</v>
      </c>
      <c r="M775" s="5" t="s">
        <v>11957</v>
      </c>
    </row>
    <row r="776" spans="1:13" x14ac:dyDescent="0.25">
      <c r="A776" s="5" t="s">
        <v>21</v>
      </c>
      <c r="B776" s="5" t="s">
        <v>773</v>
      </c>
      <c r="C776" s="5" t="s">
        <v>2005</v>
      </c>
      <c r="D776" s="5" t="s">
        <v>5737</v>
      </c>
      <c r="E776" s="5" t="s">
        <v>6981</v>
      </c>
      <c r="F776" s="5" t="s">
        <v>8225</v>
      </c>
      <c r="G776" s="5" t="s">
        <v>9469</v>
      </c>
      <c r="H776" s="5" t="s">
        <v>10713</v>
      </c>
      <c r="I776" s="5" t="s">
        <v>3249</v>
      </c>
      <c r="J776" s="5" t="s">
        <v>22</v>
      </c>
      <c r="K776" s="5" t="s">
        <v>13203</v>
      </c>
      <c r="L776" s="5" t="s">
        <v>4493</v>
      </c>
      <c r="M776" s="5" t="s">
        <v>11958</v>
      </c>
    </row>
    <row r="777" spans="1:13" x14ac:dyDescent="0.25">
      <c r="A777" s="5" t="s">
        <v>21</v>
      </c>
      <c r="B777" s="5" t="s">
        <v>774</v>
      </c>
      <c r="C777" s="5" t="s">
        <v>2006</v>
      </c>
      <c r="D777" s="5" t="s">
        <v>5738</v>
      </c>
      <c r="E777" s="5" t="s">
        <v>6982</v>
      </c>
      <c r="F777" s="5" t="s">
        <v>8226</v>
      </c>
      <c r="G777" s="5" t="s">
        <v>9470</v>
      </c>
      <c r="H777" s="5" t="s">
        <v>10714</v>
      </c>
      <c r="I777" s="5" t="s">
        <v>3250</v>
      </c>
      <c r="J777" s="5" t="s">
        <v>22</v>
      </c>
      <c r="K777" s="5" t="s">
        <v>13204</v>
      </c>
      <c r="L777" s="5" t="s">
        <v>4494</v>
      </c>
      <c r="M777" s="5" t="s">
        <v>11959</v>
      </c>
    </row>
    <row r="778" spans="1:13" x14ac:dyDescent="0.25">
      <c r="A778" s="5" t="s">
        <v>21</v>
      </c>
      <c r="B778" s="5" t="s">
        <v>775</v>
      </c>
      <c r="C778" s="5" t="s">
        <v>2007</v>
      </c>
      <c r="D778" s="5" t="s">
        <v>5739</v>
      </c>
      <c r="E778" s="5" t="s">
        <v>6983</v>
      </c>
      <c r="F778" s="5" t="s">
        <v>8227</v>
      </c>
      <c r="G778" s="5" t="s">
        <v>9471</v>
      </c>
      <c r="H778" s="5" t="s">
        <v>10715</v>
      </c>
      <c r="I778" s="5" t="s">
        <v>3251</v>
      </c>
      <c r="J778" s="5" t="s">
        <v>22</v>
      </c>
      <c r="K778" s="5" t="s">
        <v>13205</v>
      </c>
      <c r="L778" s="5" t="s">
        <v>4495</v>
      </c>
      <c r="M778" s="5" t="s">
        <v>11960</v>
      </c>
    </row>
    <row r="779" spans="1:13" x14ac:dyDescent="0.25">
      <c r="A779" s="5" t="s">
        <v>21</v>
      </c>
      <c r="B779" s="5" t="s">
        <v>776</v>
      </c>
      <c r="C779" s="5" t="s">
        <v>2008</v>
      </c>
      <c r="D779" s="5" t="s">
        <v>5740</v>
      </c>
      <c r="E779" s="5" t="s">
        <v>6984</v>
      </c>
      <c r="F779" s="5" t="s">
        <v>8228</v>
      </c>
      <c r="G779" s="5" t="s">
        <v>9472</v>
      </c>
      <c r="H779" s="5" t="s">
        <v>10716</v>
      </c>
      <c r="I779" s="5" t="s">
        <v>3252</v>
      </c>
      <c r="J779" s="5" t="s">
        <v>22</v>
      </c>
      <c r="K779" s="5" t="s">
        <v>13206</v>
      </c>
      <c r="L779" s="5" t="s">
        <v>4496</v>
      </c>
      <c r="M779" s="5" t="s">
        <v>11961</v>
      </c>
    </row>
    <row r="780" spans="1:13" x14ac:dyDescent="0.25">
      <c r="A780" s="5" t="s">
        <v>21</v>
      </c>
      <c r="B780" s="5" t="s">
        <v>777</v>
      </c>
      <c r="C780" s="5" t="s">
        <v>2009</v>
      </c>
      <c r="D780" s="5" t="s">
        <v>5741</v>
      </c>
      <c r="E780" s="5" t="s">
        <v>6985</v>
      </c>
      <c r="F780" s="5" t="s">
        <v>8229</v>
      </c>
      <c r="G780" s="5" t="s">
        <v>9473</v>
      </c>
      <c r="H780" s="5" t="s">
        <v>10717</v>
      </c>
      <c r="I780" s="5" t="s">
        <v>3253</v>
      </c>
      <c r="J780" s="5" t="s">
        <v>22</v>
      </c>
      <c r="K780" s="5" t="s">
        <v>13207</v>
      </c>
      <c r="L780" s="5" t="s">
        <v>4497</v>
      </c>
      <c r="M780" s="5" t="s">
        <v>11962</v>
      </c>
    </row>
    <row r="781" spans="1:13" x14ac:dyDescent="0.25">
      <c r="A781" s="5" t="s">
        <v>21</v>
      </c>
      <c r="B781" s="5" t="s">
        <v>778</v>
      </c>
      <c r="C781" s="5" t="s">
        <v>2010</v>
      </c>
      <c r="D781" s="5" t="s">
        <v>5742</v>
      </c>
      <c r="E781" s="5" t="s">
        <v>6986</v>
      </c>
      <c r="F781" s="5" t="s">
        <v>8230</v>
      </c>
      <c r="G781" s="5" t="s">
        <v>9474</v>
      </c>
      <c r="H781" s="5" t="s">
        <v>10718</v>
      </c>
      <c r="I781" s="5" t="s">
        <v>3254</v>
      </c>
      <c r="J781" s="5" t="s">
        <v>22</v>
      </c>
      <c r="K781" s="5" t="s">
        <v>13208</v>
      </c>
      <c r="L781" s="5" t="s">
        <v>4498</v>
      </c>
      <c r="M781" s="5" t="s">
        <v>11963</v>
      </c>
    </row>
    <row r="782" spans="1:13" x14ac:dyDescent="0.25">
      <c r="A782" s="5" t="s">
        <v>21</v>
      </c>
      <c r="B782" s="5" t="s">
        <v>779</v>
      </c>
      <c r="C782" s="5" t="s">
        <v>2011</v>
      </c>
      <c r="D782" s="5" t="s">
        <v>5743</v>
      </c>
      <c r="E782" s="5" t="s">
        <v>6987</v>
      </c>
      <c r="F782" s="5" t="s">
        <v>8231</v>
      </c>
      <c r="G782" s="5" t="s">
        <v>9475</v>
      </c>
      <c r="H782" s="5" t="s">
        <v>10719</v>
      </c>
      <c r="I782" s="5" t="s">
        <v>3255</v>
      </c>
      <c r="J782" s="5" t="s">
        <v>22</v>
      </c>
      <c r="K782" s="5" t="s">
        <v>13209</v>
      </c>
      <c r="L782" s="5" t="s">
        <v>4499</v>
      </c>
      <c r="M782" s="5" t="s">
        <v>11964</v>
      </c>
    </row>
    <row r="783" spans="1:13" x14ac:dyDescent="0.25">
      <c r="A783" s="5" t="s">
        <v>21</v>
      </c>
      <c r="B783" s="5" t="s">
        <v>780</v>
      </c>
      <c r="C783" s="5" t="s">
        <v>2012</v>
      </c>
      <c r="D783" s="5" t="s">
        <v>5744</v>
      </c>
      <c r="E783" s="5" t="s">
        <v>6988</v>
      </c>
      <c r="F783" s="5" t="s">
        <v>8232</v>
      </c>
      <c r="G783" s="5" t="s">
        <v>9476</v>
      </c>
      <c r="H783" s="5" t="s">
        <v>10720</v>
      </c>
      <c r="I783" s="5" t="s">
        <v>3256</v>
      </c>
      <c r="J783" s="5" t="s">
        <v>22</v>
      </c>
      <c r="K783" s="5" t="s">
        <v>13210</v>
      </c>
      <c r="L783" s="5" t="s">
        <v>4500</v>
      </c>
      <c r="M783" s="5" t="s">
        <v>11965</v>
      </c>
    </row>
    <row r="784" spans="1:13" x14ac:dyDescent="0.25">
      <c r="A784" s="5" t="s">
        <v>21</v>
      </c>
      <c r="B784" s="5" t="s">
        <v>781</v>
      </c>
      <c r="C784" s="5" t="s">
        <v>2013</v>
      </c>
      <c r="D784" s="5" t="s">
        <v>5745</v>
      </c>
      <c r="E784" s="5" t="s">
        <v>6989</v>
      </c>
      <c r="F784" s="5" t="s">
        <v>8233</v>
      </c>
      <c r="G784" s="5" t="s">
        <v>9477</v>
      </c>
      <c r="H784" s="5" t="s">
        <v>10721</v>
      </c>
      <c r="I784" s="5" t="s">
        <v>3257</v>
      </c>
      <c r="J784" s="5" t="s">
        <v>22</v>
      </c>
      <c r="K784" s="5" t="s">
        <v>13211</v>
      </c>
      <c r="L784" s="5" t="s">
        <v>4501</v>
      </c>
      <c r="M784" s="5" t="s">
        <v>11966</v>
      </c>
    </row>
    <row r="785" spans="1:13" x14ac:dyDescent="0.25">
      <c r="A785" s="5" t="s">
        <v>21</v>
      </c>
      <c r="B785" s="5" t="s">
        <v>782</v>
      </c>
      <c r="C785" s="5" t="s">
        <v>2014</v>
      </c>
      <c r="D785" s="5" t="s">
        <v>5746</v>
      </c>
      <c r="E785" s="5" t="s">
        <v>6990</v>
      </c>
      <c r="F785" s="5" t="s">
        <v>8234</v>
      </c>
      <c r="G785" s="5" t="s">
        <v>9478</v>
      </c>
      <c r="H785" s="5" t="s">
        <v>10722</v>
      </c>
      <c r="I785" s="5" t="s">
        <v>3258</v>
      </c>
      <c r="J785" s="5" t="s">
        <v>22</v>
      </c>
      <c r="K785" s="5" t="s">
        <v>13212</v>
      </c>
      <c r="L785" s="5" t="s">
        <v>4502</v>
      </c>
      <c r="M785" s="5" t="s">
        <v>11967</v>
      </c>
    </row>
    <row r="786" spans="1:13" x14ac:dyDescent="0.25">
      <c r="A786" s="5" t="s">
        <v>21</v>
      </c>
      <c r="B786" s="5" t="s">
        <v>783</v>
      </c>
      <c r="C786" s="5" t="s">
        <v>2015</v>
      </c>
      <c r="D786" s="5" t="s">
        <v>5747</v>
      </c>
      <c r="E786" s="5" t="s">
        <v>6991</v>
      </c>
      <c r="F786" s="5" t="s">
        <v>8235</v>
      </c>
      <c r="G786" s="5" t="s">
        <v>9479</v>
      </c>
      <c r="H786" s="5" t="s">
        <v>10723</v>
      </c>
      <c r="I786" s="5" t="s">
        <v>3259</v>
      </c>
      <c r="J786" s="5" t="s">
        <v>22</v>
      </c>
      <c r="K786" s="5" t="s">
        <v>13213</v>
      </c>
      <c r="L786" s="5" t="s">
        <v>4503</v>
      </c>
      <c r="M786" s="5" t="s">
        <v>11968</v>
      </c>
    </row>
    <row r="787" spans="1:13" x14ac:dyDescent="0.25">
      <c r="A787" s="5" t="s">
        <v>21</v>
      </c>
      <c r="B787" s="5" t="s">
        <v>784</v>
      </c>
      <c r="C787" s="5" t="s">
        <v>2016</v>
      </c>
      <c r="D787" s="5" t="s">
        <v>5748</v>
      </c>
      <c r="E787" s="5" t="s">
        <v>6992</v>
      </c>
      <c r="F787" s="5" t="s">
        <v>8236</v>
      </c>
      <c r="G787" s="5" t="s">
        <v>9480</v>
      </c>
      <c r="H787" s="5" t="s">
        <v>10724</v>
      </c>
      <c r="I787" s="5" t="s">
        <v>3260</v>
      </c>
      <c r="J787" s="5" t="s">
        <v>22</v>
      </c>
      <c r="K787" s="5" t="s">
        <v>13214</v>
      </c>
      <c r="L787" s="5" t="s">
        <v>4504</v>
      </c>
      <c r="M787" s="5" t="s">
        <v>11969</v>
      </c>
    </row>
    <row r="788" spans="1:13" x14ac:dyDescent="0.25">
      <c r="A788" s="5" t="s">
        <v>21</v>
      </c>
      <c r="B788" s="5" t="s">
        <v>785</v>
      </c>
      <c r="C788" s="5" t="s">
        <v>2017</v>
      </c>
      <c r="D788" s="5" t="s">
        <v>5749</v>
      </c>
      <c r="E788" s="5" t="s">
        <v>6993</v>
      </c>
      <c r="F788" s="5" t="s">
        <v>8237</v>
      </c>
      <c r="G788" s="5" t="s">
        <v>9481</v>
      </c>
      <c r="H788" s="5" t="s">
        <v>10725</v>
      </c>
      <c r="I788" s="5" t="s">
        <v>3261</v>
      </c>
      <c r="J788" s="5" t="s">
        <v>22</v>
      </c>
      <c r="K788" s="5" t="s">
        <v>13215</v>
      </c>
      <c r="L788" s="5" t="s">
        <v>4505</v>
      </c>
      <c r="M788" s="5" t="s">
        <v>11970</v>
      </c>
    </row>
    <row r="789" spans="1:13" x14ac:dyDescent="0.25">
      <c r="A789" s="5" t="s">
        <v>21</v>
      </c>
      <c r="B789" s="5" t="s">
        <v>786</v>
      </c>
      <c r="C789" s="5" t="s">
        <v>2018</v>
      </c>
      <c r="D789" s="5" t="s">
        <v>5750</v>
      </c>
      <c r="E789" s="5" t="s">
        <v>6994</v>
      </c>
      <c r="F789" s="5" t="s">
        <v>8238</v>
      </c>
      <c r="G789" s="5" t="s">
        <v>9482</v>
      </c>
      <c r="H789" s="5" t="s">
        <v>10726</v>
      </c>
      <c r="I789" s="5" t="s">
        <v>3262</v>
      </c>
      <c r="J789" s="5" t="s">
        <v>22</v>
      </c>
      <c r="K789" s="5" t="s">
        <v>13216</v>
      </c>
      <c r="L789" s="5" t="s">
        <v>4506</v>
      </c>
      <c r="M789" s="5" t="s">
        <v>11971</v>
      </c>
    </row>
    <row r="790" spans="1:13" x14ac:dyDescent="0.25">
      <c r="A790" s="5" t="s">
        <v>21</v>
      </c>
      <c r="B790" s="5" t="s">
        <v>787</v>
      </c>
      <c r="C790" s="5" t="s">
        <v>2019</v>
      </c>
      <c r="D790" s="5" t="s">
        <v>5751</v>
      </c>
      <c r="E790" s="5" t="s">
        <v>6995</v>
      </c>
      <c r="F790" s="5" t="s">
        <v>8239</v>
      </c>
      <c r="G790" s="5" t="s">
        <v>9483</v>
      </c>
      <c r="H790" s="5" t="s">
        <v>10727</v>
      </c>
      <c r="I790" s="5" t="s">
        <v>3263</v>
      </c>
      <c r="J790" s="5" t="s">
        <v>22</v>
      </c>
      <c r="K790" s="5" t="s">
        <v>13217</v>
      </c>
      <c r="L790" s="5" t="s">
        <v>4507</v>
      </c>
      <c r="M790" s="5" t="s">
        <v>11972</v>
      </c>
    </row>
    <row r="791" spans="1:13" x14ac:dyDescent="0.25">
      <c r="A791" s="5" t="s">
        <v>21</v>
      </c>
      <c r="B791" s="5" t="s">
        <v>788</v>
      </c>
      <c r="C791" s="5" t="s">
        <v>2020</v>
      </c>
      <c r="D791" s="5" t="s">
        <v>5752</v>
      </c>
      <c r="E791" s="5" t="s">
        <v>6996</v>
      </c>
      <c r="F791" s="5" t="s">
        <v>8240</v>
      </c>
      <c r="G791" s="5" t="s">
        <v>9484</v>
      </c>
      <c r="H791" s="5" t="s">
        <v>10728</v>
      </c>
      <c r="I791" s="5" t="s">
        <v>3264</v>
      </c>
      <c r="J791" s="5" t="s">
        <v>22</v>
      </c>
      <c r="K791" s="5" t="s">
        <v>13218</v>
      </c>
      <c r="L791" s="5" t="s">
        <v>4508</v>
      </c>
      <c r="M791" s="5" t="s">
        <v>11973</v>
      </c>
    </row>
    <row r="792" spans="1:13" x14ac:dyDescent="0.25">
      <c r="A792" s="5" t="s">
        <v>21</v>
      </c>
      <c r="B792" s="5" t="s">
        <v>789</v>
      </c>
      <c r="C792" s="5" t="s">
        <v>2021</v>
      </c>
      <c r="D792" s="5" t="s">
        <v>5753</v>
      </c>
      <c r="E792" s="5" t="s">
        <v>6997</v>
      </c>
      <c r="F792" s="5" t="s">
        <v>8241</v>
      </c>
      <c r="G792" s="5" t="s">
        <v>9485</v>
      </c>
      <c r="H792" s="5" t="s">
        <v>10729</v>
      </c>
      <c r="I792" s="5" t="s">
        <v>3265</v>
      </c>
      <c r="J792" s="5" t="s">
        <v>22</v>
      </c>
      <c r="K792" s="5" t="s">
        <v>13219</v>
      </c>
      <c r="L792" s="5" t="s">
        <v>4509</v>
      </c>
      <c r="M792" s="5" t="s">
        <v>11974</v>
      </c>
    </row>
    <row r="793" spans="1:13" x14ac:dyDescent="0.25">
      <c r="A793" s="5" t="s">
        <v>21</v>
      </c>
      <c r="B793" s="5" t="s">
        <v>790</v>
      </c>
      <c r="C793" s="5" t="s">
        <v>2022</v>
      </c>
      <c r="D793" s="5" t="s">
        <v>5754</v>
      </c>
      <c r="E793" s="5" t="s">
        <v>6998</v>
      </c>
      <c r="F793" s="5" t="s">
        <v>8242</v>
      </c>
      <c r="G793" s="5" t="s">
        <v>9486</v>
      </c>
      <c r="H793" s="5" t="s">
        <v>10730</v>
      </c>
      <c r="I793" s="5" t="s">
        <v>3266</v>
      </c>
      <c r="J793" s="5" t="s">
        <v>22</v>
      </c>
      <c r="K793" s="5" t="s">
        <v>13220</v>
      </c>
      <c r="L793" s="5" t="s">
        <v>4510</v>
      </c>
      <c r="M793" s="5" t="s">
        <v>11975</v>
      </c>
    </row>
    <row r="794" spans="1:13" x14ac:dyDescent="0.25">
      <c r="A794" s="5" t="s">
        <v>21</v>
      </c>
      <c r="B794" s="5" t="s">
        <v>791</v>
      </c>
      <c r="C794" s="5" t="s">
        <v>2023</v>
      </c>
      <c r="D794" s="5" t="s">
        <v>5755</v>
      </c>
      <c r="E794" s="5" t="s">
        <v>6999</v>
      </c>
      <c r="F794" s="5" t="s">
        <v>8243</v>
      </c>
      <c r="G794" s="5" t="s">
        <v>9487</v>
      </c>
      <c r="H794" s="5" t="s">
        <v>10731</v>
      </c>
      <c r="I794" s="5" t="s">
        <v>3267</v>
      </c>
      <c r="J794" s="5" t="s">
        <v>22</v>
      </c>
      <c r="K794" s="5" t="s">
        <v>13221</v>
      </c>
      <c r="L794" s="5" t="s">
        <v>4511</v>
      </c>
      <c r="M794" s="5" t="s">
        <v>11976</v>
      </c>
    </row>
    <row r="795" spans="1:13" x14ac:dyDescent="0.25">
      <c r="A795" s="5" t="s">
        <v>21</v>
      </c>
      <c r="B795" s="5" t="s">
        <v>792</v>
      </c>
      <c r="C795" s="5" t="s">
        <v>2024</v>
      </c>
      <c r="D795" s="5" t="s">
        <v>5756</v>
      </c>
      <c r="E795" s="5" t="s">
        <v>7000</v>
      </c>
      <c r="F795" s="5" t="s">
        <v>8244</v>
      </c>
      <c r="G795" s="5" t="s">
        <v>9488</v>
      </c>
      <c r="H795" s="5" t="s">
        <v>10732</v>
      </c>
      <c r="I795" s="5" t="s">
        <v>3268</v>
      </c>
      <c r="J795" s="5" t="s">
        <v>22</v>
      </c>
      <c r="K795" s="5" t="s">
        <v>13222</v>
      </c>
      <c r="L795" s="5" t="s">
        <v>4512</v>
      </c>
      <c r="M795" s="5" t="s">
        <v>11977</v>
      </c>
    </row>
    <row r="796" spans="1:13" x14ac:dyDescent="0.25">
      <c r="A796" s="5" t="s">
        <v>21</v>
      </c>
      <c r="B796" s="5" t="s">
        <v>793</v>
      </c>
      <c r="C796" s="5" t="s">
        <v>2025</v>
      </c>
      <c r="D796" s="5" t="s">
        <v>5757</v>
      </c>
      <c r="E796" s="5" t="s">
        <v>7001</v>
      </c>
      <c r="F796" s="5" t="s">
        <v>8245</v>
      </c>
      <c r="G796" s="5" t="s">
        <v>9489</v>
      </c>
      <c r="H796" s="5" t="s">
        <v>10733</v>
      </c>
      <c r="I796" s="5" t="s">
        <v>3269</v>
      </c>
      <c r="J796" s="5" t="s">
        <v>22</v>
      </c>
      <c r="K796" s="5" t="s">
        <v>13223</v>
      </c>
      <c r="L796" s="5" t="s">
        <v>4513</v>
      </c>
      <c r="M796" s="5" t="s">
        <v>11978</v>
      </c>
    </row>
    <row r="797" spans="1:13" x14ac:dyDescent="0.25">
      <c r="A797" s="5" t="s">
        <v>21</v>
      </c>
      <c r="B797" s="5" t="s">
        <v>794</v>
      </c>
      <c r="C797" s="5" t="s">
        <v>2026</v>
      </c>
      <c r="D797" s="5" t="s">
        <v>5758</v>
      </c>
      <c r="E797" s="5" t="s">
        <v>7002</v>
      </c>
      <c r="F797" s="5" t="s">
        <v>8246</v>
      </c>
      <c r="G797" s="5" t="s">
        <v>9490</v>
      </c>
      <c r="H797" s="5" t="s">
        <v>10734</v>
      </c>
      <c r="I797" s="5" t="s">
        <v>3270</v>
      </c>
      <c r="J797" s="5" t="s">
        <v>22</v>
      </c>
      <c r="K797" s="5" t="s">
        <v>13224</v>
      </c>
      <c r="L797" s="5" t="s">
        <v>4514</v>
      </c>
      <c r="M797" s="5" t="s">
        <v>11979</v>
      </c>
    </row>
    <row r="798" spans="1:13" x14ac:dyDescent="0.25">
      <c r="A798" s="5" t="s">
        <v>21</v>
      </c>
      <c r="B798" s="5" t="s">
        <v>795</v>
      </c>
      <c r="C798" s="5" t="s">
        <v>2027</v>
      </c>
      <c r="D798" s="5" t="s">
        <v>5759</v>
      </c>
      <c r="E798" s="5" t="s">
        <v>7003</v>
      </c>
      <c r="F798" s="5" t="s">
        <v>8247</v>
      </c>
      <c r="G798" s="5" t="s">
        <v>9491</v>
      </c>
      <c r="H798" s="5" t="s">
        <v>10735</v>
      </c>
      <c r="I798" s="5" t="s">
        <v>3271</v>
      </c>
      <c r="J798" s="5" t="s">
        <v>22</v>
      </c>
      <c r="K798" s="5" t="s">
        <v>13225</v>
      </c>
      <c r="L798" s="5" t="s">
        <v>4515</v>
      </c>
      <c r="M798" s="5" t="s">
        <v>11980</v>
      </c>
    </row>
    <row r="799" spans="1:13" x14ac:dyDescent="0.25">
      <c r="A799" s="5" t="s">
        <v>21</v>
      </c>
      <c r="B799" s="5" t="s">
        <v>13693</v>
      </c>
      <c r="C799" s="5" t="s">
        <v>2028</v>
      </c>
      <c r="D799" s="5" t="s">
        <v>5760</v>
      </c>
      <c r="E799" s="5" t="s">
        <v>7004</v>
      </c>
      <c r="F799" s="5" t="s">
        <v>8248</v>
      </c>
      <c r="G799" s="5" t="s">
        <v>9492</v>
      </c>
      <c r="H799" s="5" t="s">
        <v>10736</v>
      </c>
      <c r="I799" s="5" t="s">
        <v>3272</v>
      </c>
      <c r="J799" s="5" t="s">
        <v>22</v>
      </c>
      <c r="K799" s="5" t="s">
        <v>13226</v>
      </c>
      <c r="L799" s="5" t="s">
        <v>4516</v>
      </c>
      <c r="M799" s="5" t="s">
        <v>11981</v>
      </c>
    </row>
    <row r="800" spans="1:13" x14ac:dyDescent="0.25">
      <c r="A800" s="5" t="s">
        <v>21</v>
      </c>
      <c r="B800" s="5" t="s">
        <v>796</v>
      </c>
      <c r="C800" s="5" t="s">
        <v>2029</v>
      </c>
      <c r="D800" s="5" t="s">
        <v>5761</v>
      </c>
      <c r="E800" s="5" t="s">
        <v>7005</v>
      </c>
      <c r="F800" s="5" t="s">
        <v>8249</v>
      </c>
      <c r="G800" s="5" t="s">
        <v>9493</v>
      </c>
      <c r="H800" s="5" t="s">
        <v>10737</v>
      </c>
      <c r="I800" s="5" t="s">
        <v>3273</v>
      </c>
      <c r="J800" s="5" t="s">
        <v>22</v>
      </c>
      <c r="K800" s="5" t="s">
        <v>13227</v>
      </c>
      <c r="L800" s="5" t="s">
        <v>4517</v>
      </c>
      <c r="M800" s="5" t="s">
        <v>11982</v>
      </c>
    </row>
    <row r="801" spans="1:13" x14ac:dyDescent="0.25">
      <c r="A801" s="5" t="s">
        <v>21</v>
      </c>
      <c r="B801" s="5" t="s">
        <v>797</v>
      </c>
      <c r="C801" s="5" t="s">
        <v>2030</v>
      </c>
      <c r="D801" s="5" t="s">
        <v>5762</v>
      </c>
      <c r="E801" s="5" t="s">
        <v>7006</v>
      </c>
      <c r="F801" s="5" t="s">
        <v>8250</v>
      </c>
      <c r="G801" s="5" t="s">
        <v>9494</v>
      </c>
      <c r="H801" s="5" t="s">
        <v>10738</v>
      </c>
      <c r="I801" s="5" t="s">
        <v>3274</v>
      </c>
      <c r="J801" s="5" t="s">
        <v>22</v>
      </c>
      <c r="K801" s="5" t="s">
        <v>13228</v>
      </c>
      <c r="L801" s="5" t="s">
        <v>4518</v>
      </c>
      <c r="M801" s="5" t="s">
        <v>11983</v>
      </c>
    </row>
    <row r="802" spans="1:13" x14ac:dyDescent="0.25">
      <c r="A802" s="5" t="s">
        <v>21</v>
      </c>
      <c r="B802" s="5" t="s">
        <v>798</v>
      </c>
      <c r="C802" s="5" t="s">
        <v>2031</v>
      </c>
      <c r="D802" s="5" t="s">
        <v>5763</v>
      </c>
      <c r="E802" s="5" t="s">
        <v>7007</v>
      </c>
      <c r="F802" s="5" t="s">
        <v>8251</v>
      </c>
      <c r="G802" s="5" t="s">
        <v>9495</v>
      </c>
      <c r="H802" s="5" t="s">
        <v>10739</v>
      </c>
      <c r="I802" s="5" t="s">
        <v>3275</v>
      </c>
      <c r="J802" s="5" t="s">
        <v>22</v>
      </c>
      <c r="K802" s="5" t="s">
        <v>13229</v>
      </c>
      <c r="L802" s="5" t="s">
        <v>4519</v>
      </c>
      <c r="M802" s="5" t="s">
        <v>11984</v>
      </c>
    </row>
    <row r="803" spans="1:13" x14ac:dyDescent="0.25">
      <c r="A803" s="5" t="s">
        <v>21</v>
      </c>
      <c r="B803" s="5" t="s">
        <v>13694</v>
      </c>
      <c r="C803" s="5" t="s">
        <v>2032</v>
      </c>
      <c r="D803" s="5" t="s">
        <v>5764</v>
      </c>
      <c r="E803" s="5" t="s">
        <v>7008</v>
      </c>
      <c r="F803" s="5" t="s">
        <v>8252</v>
      </c>
      <c r="G803" s="5" t="s">
        <v>9496</v>
      </c>
      <c r="H803" s="5" t="s">
        <v>10740</v>
      </c>
      <c r="I803" s="5" t="s">
        <v>3276</v>
      </c>
      <c r="J803" s="5" t="s">
        <v>22</v>
      </c>
      <c r="K803" s="5" t="s">
        <v>13230</v>
      </c>
      <c r="L803" s="5" t="s">
        <v>4520</v>
      </c>
      <c r="M803" s="5" t="s">
        <v>11985</v>
      </c>
    </row>
    <row r="804" spans="1:13" x14ac:dyDescent="0.25">
      <c r="A804" s="5" t="s">
        <v>21</v>
      </c>
      <c r="B804" s="5" t="s">
        <v>799</v>
      </c>
      <c r="C804" s="5" t="s">
        <v>2033</v>
      </c>
      <c r="D804" s="5" t="s">
        <v>5765</v>
      </c>
      <c r="E804" s="5" t="s">
        <v>7009</v>
      </c>
      <c r="F804" s="5" t="s">
        <v>8253</v>
      </c>
      <c r="G804" s="5" t="s">
        <v>9497</v>
      </c>
      <c r="H804" s="5" t="s">
        <v>10741</v>
      </c>
      <c r="I804" s="5" t="s">
        <v>3277</v>
      </c>
      <c r="J804" s="5" t="s">
        <v>22</v>
      </c>
      <c r="K804" s="5" t="s">
        <v>13231</v>
      </c>
      <c r="L804" s="5" t="s">
        <v>4521</v>
      </c>
      <c r="M804" s="5" t="s">
        <v>11986</v>
      </c>
    </row>
    <row r="805" spans="1:13" x14ac:dyDescent="0.25">
      <c r="A805" s="5" t="s">
        <v>21</v>
      </c>
      <c r="B805" s="5" t="s">
        <v>800</v>
      </c>
      <c r="C805" s="5" t="s">
        <v>2034</v>
      </c>
      <c r="D805" s="5" t="s">
        <v>5766</v>
      </c>
      <c r="E805" s="5" t="s">
        <v>7010</v>
      </c>
      <c r="F805" s="5" t="s">
        <v>8254</v>
      </c>
      <c r="G805" s="5" t="s">
        <v>9498</v>
      </c>
      <c r="H805" s="5" t="s">
        <v>10742</v>
      </c>
      <c r="I805" s="5" t="s">
        <v>3278</v>
      </c>
      <c r="J805" s="5" t="s">
        <v>22</v>
      </c>
      <c r="K805" s="5" t="s">
        <v>13232</v>
      </c>
      <c r="L805" s="5" t="s">
        <v>4522</v>
      </c>
      <c r="M805" s="5" t="s">
        <v>11987</v>
      </c>
    </row>
    <row r="806" spans="1:13" x14ac:dyDescent="0.25">
      <c r="A806" s="5" t="s">
        <v>21</v>
      </c>
      <c r="B806" s="5" t="s">
        <v>801</v>
      </c>
      <c r="C806" s="5" t="s">
        <v>2035</v>
      </c>
      <c r="D806" s="5" t="s">
        <v>5767</v>
      </c>
      <c r="E806" s="5" t="s">
        <v>7011</v>
      </c>
      <c r="F806" s="5" t="s">
        <v>8255</v>
      </c>
      <c r="G806" s="5" t="s">
        <v>9499</v>
      </c>
      <c r="H806" s="5" t="s">
        <v>10743</v>
      </c>
      <c r="I806" s="5" t="s">
        <v>3279</v>
      </c>
      <c r="J806" s="5" t="s">
        <v>22</v>
      </c>
      <c r="K806" s="5" t="s">
        <v>13233</v>
      </c>
      <c r="L806" s="5" t="s">
        <v>4523</v>
      </c>
      <c r="M806" s="5" t="s">
        <v>11988</v>
      </c>
    </row>
    <row r="807" spans="1:13" x14ac:dyDescent="0.25">
      <c r="A807" s="5" t="s">
        <v>21</v>
      </c>
      <c r="B807" s="5" t="s">
        <v>802</v>
      </c>
      <c r="C807" s="5" t="s">
        <v>2036</v>
      </c>
      <c r="D807" s="5" t="s">
        <v>5768</v>
      </c>
      <c r="E807" s="5" t="s">
        <v>7012</v>
      </c>
      <c r="F807" s="5" t="s">
        <v>8256</v>
      </c>
      <c r="G807" s="5" t="s">
        <v>9500</v>
      </c>
      <c r="H807" s="5" t="s">
        <v>10744</v>
      </c>
      <c r="I807" s="5" t="s">
        <v>3280</v>
      </c>
      <c r="J807" s="5" t="s">
        <v>22</v>
      </c>
      <c r="K807" s="5" t="s">
        <v>13234</v>
      </c>
      <c r="L807" s="5" t="s">
        <v>4524</v>
      </c>
      <c r="M807" s="5" t="s">
        <v>11989</v>
      </c>
    </row>
    <row r="808" spans="1:13" x14ac:dyDescent="0.25">
      <c r="A808" s="5" t="s">
        <v>21</v>
      </c>
      <c r="B808" s="5" t="s">
        <v>803</v>
      </c>
      <c r="C808" s="5" t="s">
        <v>2037</v>
      </c>
      <c r="D808" s="5" t="s">
        <v>5769</v>
      </c>
      <c r="E808" s="5" t="s">
        <v>7013</v>
      </c>
      <c r="F808" s="5" t="s">
        <v>8257</v>
      </c>
      <c r="G808" s="5" t="s">
        <v>9501</v>
      </c>
      <c r="H808" s="5" t="s">
        <v>10745</v>
      </c>
      <c r="I808" s="5" t="s">
        <v>3281</v>
      </c>
      <c r="J808" s="5" t="s">
        <v>22</v>
      </c>
      <c r="K808" s="5" t="s">
        <v>13235</v>
      </c>
      <c r="L808" s="5" t="s">
        <v>4525</v>
      </c>
      <c r="M808" s="5" t="s">
        <v>11990</v>
      </c>
    </row>
    <row r="809" spans="1:13" x14ac:dyDescent="0.25">
      <c r="A809" s="5" t="s">
        <v>21</v>
      </c>
      <c r="B809" s="5" t="s">
        <v>804</v>
      </c>
      <c r="C809" s="5" t="s">
        <v>2038</v>
      </c>
      <c r="D809" s="5" t="s">
        <v>5770</v>
      </c>
      <c r="E809" s="5" t="s">
        <v>7014</v>
      </c>
      <c r="F809" s="5" t="s">
        <v>8258</v>
      </c>
      <c r="G809" s="5" t="s">
        <v>9502</v>
      </c>
      <c r="H809" s="5" t="s">
        <v>10746</v>
      </c>
      <c r="I809" s="5" t="s">
        <v>3282</v>
      </c>
      <c r="J809" s="5" t="s">
        <v>22</v>
      </c>
      <c r="K809" s="5" t="s">
        <v>13236</v>
      </c>
      <c r="L809" s="5" t="s">
        <v>4526</v>
      </c>
      <c r="M809" s="5" t="s">
        <v>11991</v>
      </c>
    </row>
    <row r="810" spans="1:13" x14ac:dyDescent="0.25">
      <c r="A810" s="5" t="s">
        <v>21</v>
      </c>
      <c r="B810" s="5" t="s">
        <v>805</v>
      </c>
      <c r="C810" s="5" t="s">
        <v>2039</v>
      </c>
      <c r="D810" s="5" t="s">
        <v>5771</v>
      </c>
      <c r="E810" s="5" t="s">
        <v>7015</v>
      </c>
      <c r="F810" s="5" t="s">
        <v>8259</v>
      </c>
      <c r="G810" s="5" t="s">
        <v>9503</v>
      </c>
      <c r="H810" s="5" t="s">
        <v>10747</v>
      </c>
      <c r="I810" s="5" t="s">
        <v>3283</v>
      </c>
      <c r="J810" s="5" t="s">
        <v>22</v>
      </c>
      <c r="K810" s="5" t="s">
        <v>13237</v>
      </c>
      <c r="L810" s="5" t="s">
        <v>4527</v>
      </c>
      <c r="M810" s="5" t="s">
        <v>11992</v>
      </c>
    </row>
    <row r="811" spans="1:13" x14ac:dyDescent="0.25">
      <c r="A811" s="5" t="s">
        <v>21</v>
      </c>
      <c r="B811" s="5" t="s">
        <v>806</v>
      </c>
      <c r="C811" s="5" t="s">
        <v>2040</v>
      </c>
      <c r="D811" s="5" t="s">
        <v>5772</v>
      </c>
      <c r="E811" s="5" t="s">
        <v>7016</v>
      </c>
      <c r="F811" s="5" t="s">
        <v>8260</v>
      </c>
      <c r="G811" s="5" t="s">
        <v>9504</v>
      </c>
      <c r="H811" s="5" t="s">
        <v>10748</v>
      </c>
      <c r="I811" s="5" t="s">
        <v>3284</v>
      </c>
      <c r="J811" s="5" t="s">
        <v>22</v>
      </c>
      <c r="K811" s="5" t="s">
        <v>13238</v>
      </c>
      <c r="L811" s="5" t="s">
        <v>4528</v>
      </c>
      <c r="M811" s="5" t="s">
        <v>11993</v>
      </c>
    </row>
    <row r="812" spans="1:13" x14ac:dyDescent="0.25">
      <c r="A812" s="5" t="s">
        <v>21</v>
      </c>
      <c r="B812" s="5" t="s">
        <v>807</v>
      </c>
      <c r="C812" s="5" t="s">
        <v>2041</v>
      </c>
      <c r="D812" s="5" t="s">
        <v>5773</v>
      </c>
      <c r="E812" s="5" t="s">
        <v>7017</v>
      </c>
      <c r="F812" s="5" t="s">
        <v>8261</v>
      </c>
      <c r="G812" s="5" t="s">
        <v>9505</v>
      </c>
      <c r="H812" s="5" t="s">
        <v>10749</v>
      </c>
      <c r="I812" s="5" t="s">
        <v>3285</v>
      </c>
      <c r="J812" s="5" t="s">
        <v>22</v>
      </c>
      <c r="K812" s="5" t="s">
        <v>13239</v>
      </c>
      <c r="L812" s="5" t="s">
        <v>4529</v>
      </c>
      <c r="M812" s="5" t="s">
        <v>11994</v>
      </c>
    </row>
    <row r="813" spans="1:13" x14ac:dyDescent="0.25">
      <c r="A813" s="5" t="s">
        <v>21</v>
      </c>
      <c r="B813" s="5" t="s">
        <v>808</v>
      </c>
      <c r="C813" s="5" t="s">
        <v>2042</v>
      </c>
      <c r="D813" s="5" t="s">
        <v>5774</v>
      </c>
      <c r="E813" s="5" t="s">
        <v>7018</v>
      </c>
      <c r="F813" s="5" t="s">
        <v>8262</v>
      </c>
      <c r="G813" s="5" t="s">
        <v>9506</v>
      </c>
      <c r="H813" s="5" t="s">
        <v>10750</v>
      </c>
      <c r="I813" s="5" t="s">
        <v>3286</v>
      </c>
      <c r="J813" s="5" t="s">
        <v>22</v>
      </c>
      <c r="K813" s="5" t="s">
        <v>13240</v>
      </c>
      <c r="L813" s="5" t="s">
        <v>4530</v>
      </c>
      <c r="M813" s="5" t="s">
        <v>11995</v>
      </c>
    </row>
    <row r="814" spans="1:13" x14ac:dyDescent="0.25">
      <c r="A814" s="5" t="s">
        <v>21</v>
      </c>
      <c r="B814" s="5" t="s">
        <v>809</v>
      </c>
      <c r="C814" s="5" t="s">
        <v>2043</v>
      </c>
      <c r="D814" s="5" t="s">
        <v>5775</v>
      </c>
      <c r="E814" s="5" t="s">
        <v>7019</v>
      </c>
      <c r="F814" s="5" t="s">
        <v>8263</v>
      </c>
      <c r="G814" s="5" t="s">
        <v>9507</v>
      </c>
      <c r="H814" s="5" t="s">
        <v>10751</v>
      </c>
      <c r="I814" s="5" t="s">
        <v>3287</v>
      </c>
      <c r="J814" s="5" t="s">
        <v>22</v>
      </c>
      <c r="K814" s="5" t="s">
        <v>13241</v>
      </c>
      <c r="L814" s="5" t="s">
        <v>4531</v>
      </c>
      <c r="M814" s="5" t="s">
        <v>11996</v>
      </c>
    </row>
    <row r="815" spans="1:13" x14ac:dyDescent="0.25">
      <c r="A815" s="5" t="s">
        <v>21</v>
      </c>
      <c r="B815" s="5" t="s">
        <v>810</v>
      </c>
      <c r="C815" s="5" t="s">
        <v>2044</v>
      </c>
      <c r="D815" s="5" t="s">
        <v>5776</v>
      </c>
      <c r="E815" s="5" t="s">
        <v>7020</v>
      </c>
      <c r="F815" s="5" t="s">
        <v>8264</v>
      </c>
      <c r="G815" s="5" t="s">
        <v>9508</v>
      </c>
      <c r="H815" s="5" t="s">
        <v>10752</v>
      </c>
      <c r="I815" s="5" t="s">
        <v>3288</v>
      </c>
      <c r="J815" s="5" t="s">
        <v>22</v>
      </c>
      <c r="K815" s="5" t="s">
        <v>13242</v>
      </c>
      <c r="L815" s="5" t="s">
        <v>4532</v>
      </c>
      <c r="M815" s="5" t="s">
        <v>11997</v>
      </c>
    </row>
    <row r="816" spans="1:13" x14ac:dyDescent="0.25">
      <c r="A816" s="5" t="s">
        <v>21</v>
      </c>
      <c r="B816" s="5" t="s">
        <v>811</v>
      </c>
      <c r="C816" s="5" t="s">
        <v>2045</v>
      </c>
      <c r="D816" s="5" t="s">
        <v>5777</v>
      </c>
      <c r="E816" s="5" t="s">
        <v>7021</v>
      </c>
      <c r="F816" s="5" t="s">
        <v>8265</v>
      </c>
      <c r="G816" s="5" t="s">
        <v>9509</v>
      </c>
      <c r="H816" s="5" t="s">
        <v>10753</v>
      </c>
      <c r="I816" s="5" t="s">
        <v>3289</v>
      </c>
      <c r="J816" s="5" t="s">
        <v>22</v>
      </c>
      <c r="K816" s="5" t="s">
        <v>13243</v>
      </c>
      <c r="L816" s="5" t="s">
        <v>4533</v>
      </c>
      <c r="M816" s="5" t="s">
        <v>11998</v>
      </c>
    </row>
    <row r="817" spans="1:13" x14ac:dyDescent="0.25">
      <c r="A817" s="5" t="s">
        <v>21</v>
      </c>
      <c r="B817" s="5" t="s">
        <v>812</v>
      </c>
      <c r="C817" s="5" t="s">
        <v>2046</v>
      </c>
      <c r="D817" s="5" t="s">
        <v>5778</v>
      </c>
      <c r="E817" s="5" t="s">
        <v>7022</v>
      </c>
      <c r="F817" s="5" t="s">
        <v>8266</v>
      </c>
      <c r="G817" s="5" t="s">
        <v>9510</v>
      </c>
      <c r="H817" s="5" t="s">
        <v>10754</v>
      </c>
      <c r="I817" s="5" t="s">
        <v>3290</v>
      </c>
      <c r="J817" s="5" t="s">
        <v>22</v>
      </c>
      <c r="K817" s="5" t="s">
        <v>13244</v>
      </c>
      <c r="L817" s="5" t="s">
        <v>4534</v>
      </c>
      <c r="M817" s="5" t="s">
        <v>11999</v>
      </c>
    </row>
    <row r="818" spans="1:13" x14ac:dyDescent="0.25">
      <c r="A818" s="5" t="s">
        <v>21</v>
      </c>
      <c r="B818" s="5" t="s">
        <v>813</v>
      </c>
      <c r="C818" s="5" t="s">
        <v>2047</v>
      </c>
      <c r="D818" s="5" t="s">
        <v>5779</v>
      </c>
      <c r="E818" s="5" t="s">
        <v>7023</v>
      </c>
      <c r="F818" s="5" t="s">
        <v>8267</v>
      </c>
      <c r="G818" s="5" t="s">
        <v>9511</v>
      </c>
      <c r="H818" s="5" t="s">
        <v>10755</v>
      </c>
      <c r="I818" s="5" t="s">
        <v>3291</v>
      </c>
      <c r="J818" s="5" t="s">
        <v>22</v>
      </c>
      <c r="K818" s="5" t="s">
        <v>13245</v>
      </c>
      <c r="L818" s="5" t="s">
        <v>4535</v>
      </c>
      <c r="M818" s="5" t="s">
        <v>12000</v>
      </c>
    </row>
    <row r="819" spans="1:13" x14ac:dyDescent="0.25">
      <c r="A819" s="5" t="s">
        <v>21</v>
      </c>
      <c r="B819" s="5" t="s">
        <v>814</v>
      </c>
      <c r="C819" s="5" t="s">
        <v>2048</v>
      </c>
      <c r="D819" s="5" t="s">
        <v>5780</v>
      </c>
      <c r="E819" s="5" t="s">
        <v>7024</v>
      </c>
      <c r="F819" s="5" t="s">
        <v>8268</v>
      </c>
      <c r="G819" s="5" t="s">
        <v>9512</v>
      </c>
      <c r="H819" s="5" t="s">
        <v>10756</v>
      </c>
      <c r="I819" s="5" t="s">
        <v>3292</v>
      </c>
      <c r="J819" s="5" t="s">
        <v>22</v>
      </c>
      <c r="K819" s="5" t="s">
        <v>13246</v>
      </c>
      <c r="L819" s="5" t="s">
        <v>4536</v>
      </c>
      <c r="M819" s="5" t="s">
        <v>12001</v>
      </c>
    </row>
    <row r="820" spans="1:13" x14ac:dyDescent="0.25">
      <c r="A820" s="5" t="s">
        <v>21</v>
      </c>
      <c r="B820" s="5" t="s">
        <v>815</v>
      </c>
      <c r="C820" s="5" t="s">
        <v>2049</v>
      </c>
      <c r="D820" s="5" t="s">
        <v>5781</v>
      </c>
      <c r="E820" s="5" t="s">
        <v>7025</v>
      </c>
      <c r="F820" s="5" t="s">
        <v>8269</v>
      </c>
      <c r="G820" s="5" t="s">
        <v>9513</v>
      </c>
      <c r="H820" s="5" t="s">
        <v>10757</v>
      </c>
      <c r="I820" s="5" t="s">
        <v>3293</v>
      </c>
      <c r="J820" s="5" t="s">
        <v>22</v>
      </c>
      <c r="K820" s="5" t="s">
        <v>13247</v>
      </c>
      <c r="L820" s="5" t="s">
        <v>4537</v>
      </c>
      <c r="M820" s="5" t="s">
        <v>12002</v>
      </c>
    </row>
    <row r="821" spans="1:13" x14ac:dyDescent="0.25">
      <c r="A821" s="5" t="s">
        <v>21</v>
      </c>
      <c r="B821" s="5" t="s">
        <v>816</v>
      </c>
      <c r="C821" s="5" t="s">
        <v>2050</v>
      </c>
      <c r="D821" s="5" t="s">
        <v>5782</v>
      </c>
      <c r="E821" s="5" t="s">
        <v>7026</v>
      </c>
      <c r="F821" s="5" t="s">
        <v>8270</v>
      </c>
      <c r="G821" s="5" t="s">
        <v>9514</v>
      </c>
      <c r="H821" s="5" t="s">
        <v>10758</v>
      </c>
      <c r="I821" s="5" t="s">
        <v>3294</v>
      </c>
      <c r="J821" s="5" t="s">
        <v>22</v>
      </c>
      <c r="K821" s="5" t="s">
        <v>13248</v>
      </c>
      <c r="L821" s="5" t="s">
        <v>4538</v>
      </c>
      <c r="M821" s="5" t="s">
        <v>12003</v>
      </c>
    </row>
    <row r="822" spans="1:13" x14ac:dyDescent="0.25">
      <c r="A822" s="5" t="s">
        <v>21</v>
      </c>
      <c r="B822" s="5" t="s">
        <v>817</v>
      </c>
      <c r="C822" s="5" t="s">
        <v>2051</v>
      </c>
      <c r="D822" s="5" t="s">
        <v>5783</v>
      </c>
      <c r="E822" s="5" t="s">
        <v>7027</v>
      </c>
      <c r="F822" s="5" t="s">
        <v>8271</v>
      </c>
      <c r="G822" s="5" t="s">
        <v>9515</v>
      </c>
      <c r="H822" s="5" t="s">
        <v>10759</v>
      </c>
      <c r="I822" s="5" t="s">
        <v>3295</v>
      </c>
      <c r="J822" s="5" t="s">
        <v>22</v>
      </c>
      <c r="K822" s="5" t="s">
        <v>13249</v>
      </c>
      <c r="L822" s="5" t="s">
        <v>4539</v>
      </c>
      <c r="M822" s="5" t="s">
        <v>12004</v>
      </c>
    </row>
    <row r="823" spans="1:13" x14ac:dyDescent="0.25">
      <c r="A823" s="5" t="s">
        <v>21</v>
      </c>
      <c r="B823" s="5" t="s">
        <v>818</v>
      </c>
      <c r="C823" s="5" t="s">
        <v>2052</v>
      </c>
      <c r="D823" s="5" t="s">
        <v>5784</v>
      </c>
      <c r="E823" s="5" t="s">
        <v>7028</v>
      </c>
      <c r="F823" s="5" t="s">
        <v>8272</v>
      </c>
      <c r="G823" s="5" t="s">
        <v>9516</v>
      </c>
      <c r="H823" s="5" t="s">
        <v>10760</v>
      </c>
      <c r="I823" s="5" t="s">
        <v>3296</v>
      </c>
      <c r="J823" s="5" t="s">
        <v>22</v>
      </c>
      <c r="K823" s="5" t="s">
        <v>13250</v>
      </c>
      <c r="L823" s="5" t="s">
        <v>4540</v>
      </c>
      <c r="M823" s="5" t="s">
        <v>12005</v>
      </c>
    </row>
    <row r="824" spans="1:13" x14ac:dyDescent="0.25">
      <c r="A824" s="5" t="s">
        <v>21</v>
      </c>
      <c r="B824" s="5" t="s">
        <v>819</v>
      </c>
      <c r="C824" s="5" t="s">
        <v>2053</v>
      </c>
      <c r="D824" s="5" t="s">
        <v>5785</v>
      </c>
      <c r="E824" s="5" t="s">
        <v>7029</v>
      </c>
      <c r="F824" s="5" t="s">
        <v>8273</v>
      </c>
      <c r="G824" s="5" t="s">
        <v>9517</v>
      </c>
      <c r="H824" s="5" t="s">
        <v>10761</v>
      </c>
      <c r="I824" s="5" t="s">
        <v>3297</v>
      </c>
      <c r="J824" s="5" t="s">
        <v>22</v>
      </c>
      <c r="K824" s="5" t="s">
        <v>13251</v>
      </c>
      <c r="L824" s="5" t="s">
        <v>4541</v>
      </c>
      <c r="M824" s="5" t="s">
        <v>12006</v>
      </c>
    </row>
    <row r="825" spans="1:13" x14ac:dyDescent="0.25">
      <c r="A825" s="5" t="s">
        <v>21</v>
      </c>
      <c r="B825" s="5" t="s">
        <v>820</v>
      </c>
      <c r="C825" s="5" t="s">
        <v>2054</v>
      </c>
      <c r="D825" s="5" t="s">
        <v>5786</v>
      </c>
      <c r="E825" s="5" t="s">
        <v>7030</v>
      </c>
      <c r="F825" s="5" t="s">
        <v>8274</v>
      </c>
      <c r="G825" s="5" t="s">
        <v>9518</v>
      </c>
      <c r="H825" s="5" t="s">
        <v>10762</v>
      </c>
      <c r="I825" s="5" t="s">
        <v>3298</v>
      </c>
      <c r="J825" s="5" t="s">
        <v>22</v>
      </c>
      <c r="K825" s="5" t="s">
        <v>13252</v>
      </c>
      <c r="L825" s="5" t="s">
        <v>4542</v>
      </c>
      <c r="M825" s="5" t="s">
        <v>12007</v>
      </c>
    </row>
    <row r="826" spans="1:13" x14ac:dyDescent="0.25">
      <c r="A826" s="5" t="s">
        <v>21</v>
      </c>
      <c r="B826" s="5" t="s">
        <v>821</v>
      </c>
      <c r="C826" s="5" t="s">
        <v>2055</v>
      </c>
      <c r="D826" s="5" t="s">
        <v>5787</v>
      </c>
      <c r="E826" s="5" t="s">
        <v>7031</v>
      </c>
      <c r="F826" s="5" t="s">
        <v>8275</v>
      </c>
      <c r="G826" s="5" t="s">
        <v>9519</v>
      </c>
      <c r="H826" s="5" t="s">
        <v>10763</v>
      </c>
      <c r="I826" s="5" t="s">
        <v>3299</v>
      </c>
      <c r="J826" s="5" t="s">
        <v>22</v>
      </c>
      <c r="K826" s="5" t="s">
        <v>13253</v>
      </c>
      <c r="L826" s="5" t="s">
        <v>4543</v>
      </c>
      <c r="M826" s="5" t="s">
        <v>12008</v>
      </c>
    </row>
    <row r="827" spans="1:13" x14ac:dyDescent="0.25">
      <c r="A827" s="5" t="s">
        <v>21</v>
      </c>
      <c r="B827" s="5" t="s">
        <v>822</v>
      </c>
      <c r="C827" s="5" t="s">
        <v>2056</v>
      </c>
      <c r="D827" s="5" t="s">
        <v>5788</v>
      </c>
      <c r="E827" s="5" t="s">
        <v>7032</v>
      </c>
      <c r="F827" s="5" t="s">
        <v>8276</v>
      </c>
      <c r="G827" s="5" t="s">
        <v>9520</v>
      </c>
      <c r="H827" s="5" t="s">
        <v>10764</v>
      </c>
      <c r="I827" s="5" t="s">
        <v>3300</v>
      </c>
      <c r="J827" s="5" t="s">
        <v>22</v>
      </c>
      <c r="K827" s="5" t="s">
        <v>13254</v>
      </c>
      <c r="L827" s="5" t="s">
        <v>4544</v>
      </c>
      <c r="M827" s="5" t="s">
        <v>12009</v>
      </c>
    </row>
    <row r="828" spans="1:13" x14ac:dyDescent="0.25">
      <c r="A828" s="5" t="s">
        <v>21</v>
      </c>
      <c r="B828" s="5" t="s">
        <v>823</v>
      </c>
      <c r="C828" s="5" t="s">
        <v>2057</v>
      </c>
      <c r="D828" s="5" t="s">
        <v>5789</v>
      </c>
      <c r="E828" s="5" t="s">
        <v>7033</v>
      </c>
      <c r="F828" s="5" t="s">
        <v>8277</v>
      </c>
      <c r="G828" s="5" t="s">
        <v>9521</v>
      </c>
      <c r="H828" s="5" t="s">
        <v>10765</v>
      </c>
      <c r="I828" s="5" t="s">
        <v>3301</v>
      </c>
      <c r="J828" s="5" t="s">
        <v>22</v>
      </c>
      <c r="K828" s="5" t="s">
        <v>13255</v>
      </c>
      <c r="L828" s="5" t="s">
        <v>4545</v>
      </c>
      <c r="M828" s="5" t="s">
        <v>12010</v>
      </c>
    </row>
    <row r="829" spans="1:13" x14ac:dyDescent="0.25">
      <c r="A829" s="5" t="s">
        <v>21</v>
      </c>
      <c r="B829" s="5" t="s">
        <v>824</v>
      </c>
      <c r="C829" s="5" t="s">
        <v>2058</v>
      </c>
      <c r="D829" s="5" t="s">
        <v>5790</v>
      </c>
      <c r="E829" s="5" t="s">
        <v>7034</v>
      </c>
      <c r="F829" s="5" t="s">
        <v>8278</v>
      </c>
      <c r="G829" s="5" t="s">
        <v>9522</v>
      </c>
      <c r="H829" s="5" t="s">
        <v>10766</v>
      </c>
      <c r="I829" s="5" t="s">
        <v>3302</v>
      </c>
      <c r="J829" s="5" t="s">
        <v>22</v>
      </c>
      <c r="K829" s="5" t="s">
        <v>13256</v>
      </c>
      <c r="L829" s="5" t="s">
        <v>4546</v>
      </c>
      <c r="M829" s="5" t="s">
        <v>12011</v>
      </c>
    </row>
    <row r="830" spans="1:13" x14ac:dyDescent="0.25">
      <c r="A830" s="5" t="s">
        <v>21</v>
      </c>
      <c r="B830" s="5" t="s">
        <v>825</v>
      </c>
      <c r="C830" s="5" t="s">
        <v>2059</v>
      </c>
      <c r="D830" s="5" t="s">
        <v>5791</v>
      </c>
      <c r="E830" s="5" t="s">
        <v>7035</v>
      </c>
      <c r="F830" s="5" t="s">
        <v>8279</v>
      </c>
      <c r="G830" s="5" t="s">
        <v>9523</v>
      </c>
      <c r="H830" s="5" t="s">
        <v>10767</v>
      </c>
      <c r="I830" s="5" t="s">
        <v>3303</v>
      </c>
      <c r="J830" s="5" t="s">
        <v>22</v>
      </c>
      <c r="K830" s="5" t="s">
        <v>13257</v>
      </c>
      <c r="L830" s="5" t="s">
        <v>4547</v>
      </c>
      <c r="M830" s="5" t="s">
        <v>12012</v>
      </c>
    </row>
    <row r="831" spans="1:13" x14ac:dyDescent="0.25">
      <c r="A831" s="5" t="s">
        <v>21</v>
      </c>
      <c r="B831" s="5" t="s">
        <v>826</v>
      </c>
      <c r="C831" s="5" t="s">
        <v>2060</v>
      </c>
      <c r="D831" s="5" t="s">
        <v>5792</v>
      </c>
      <c r="E831" s="5" t="s">
        <v>7036</v>
      </c>
      <c r="F831" s="5" t="s">
        <v>8280</v>
      </c>
      <c r="G831" s="5" t="s">
        <v>9524</v>
      </c>
      <c r="H831" s="5" t="s">
        <v>10768</v>
      </c>
      <c r="I831" s="5" t="s">
        <v>3304</v>
      </c>
      <c r="J831" s="5" t="s">
        <v>22</v>
      </c>
      <c r="K831" s="5" t="s">
        <v>13258</v>
      </c>
      <c r="L831" s="5" t="s">
        <v>4548</v>
      </c>
      <c r="M831" s="5" t="s">
        <v>12013</v>
      </c>
    </row>
    <row r="832" spans="1:13" x14ac:dyDescent="0.25">
      <c r="A832" s="5" t="s">
        <v>21</v>
      </c>
      <c r="B832" s="5" t="s">
        <v>827</v>
      </c>
      <c r="C832" s="5" t="s">
        <v>2061</v>
      </c>
      <c r="D832" s="5" t="s">
        <v>5793</v>
      </c>
      <c r="E832" s="5" t="s">
        <v>7037</v>
      </c>
      <c r="F832" s="5" t="s">
        <v>8281</v>
      </c>
      <c r="G832" s="5" t="s">
        <v>9525</v>
      </c>
      <c r="H832" s="5" t="s">
        <v>10769</v>
      </c>
      <c r="I832" s="5" t="s">
        <v>3305</v>
      </c>
      <c r="J832" s="5" t="s">
        <v>22</v>
      </c>
      <c r="K832" s="5" t="s">
        <v>13259</v>
      </c>
      <c r="L832" s="5" t="s">
        <v>4549</v>
      </c>
      <c r="M832" s="5" t="s">
        <v>12014</v>
      </c>
    </row>
    <row r="833" spans="1:13" x14ac:dyDescent="0.25">
      <c r="A833" s="5" t="s">
        <v>21</v>
      </c>
      <c r="B833" s="5" t="s">
        <v>828</v>
      </c>
      <c r="C833" s="5" t="s">
        <v>2062</v>
      </c>
      <c r="D833" s="5" t="s">
        <v>5794</v>
      </c>
      <c r="E833" s="5" t="s">
        <v>7038</v>
      </c>
      <c r="F833" s="5" t="s">
        <v>8282</v>
      </c>
      <c r="G833" s="5" t="s">
        <v>9526</v>
      </c>
      <c r="H833" s="5" t="s">
        <v>10770</v>
      </c>
      <c r="I833" s="5" t="s">
        <v>3306</v>
      </c>
      <c r="J833" s="5" t="s">
        <v>22</v>
      </c>
      <c r="K833" s="5" t="s">
        <v>13260</v>
      </c>
      <c r="L833" s="5" t="s">
        <v>4550</v>
      </c>
      <c r="M833" s="5" t="s">
        <v>12015</v>
      </c>
    </row>
    <row r="834" spans="1:13" x14ac:dyDescent="0.25">
      <c r="A834" s="5" t="s">
        <v>21</v>
      </c>
      <c r="B834" s="5" t="s">
        <v>829</v>
      </c>
      <c r="C834" s="5" t="s">
        <v>2063</v>
      </c>
      <c r="D834" s="5" t="s">
        <v>5795</v>
      </c>
      <c r="E834" s="5" t="s">
        <v>7039</v>
      </c>
      <c r="F834" s="5" t="s">
        <v>8283</v>
      </c>
      <c r="G834" s="5" t="s">
        <v>9527</v>
      </c>
      <c r="H834" s="5" t="s">
        <v>10771</v>
      </c>
      <c r="I834" s="5" t="s">
        <v>3307</v>
      </c>
      <c r="J834" s="5" t="s">
        <v>22</v>
      </c>
      <c r="K834" s="5" t="s">
        <v>13261</v>
      </c>
      <c r="L834" s="5" t="s">
        <v>4551</v>
      </c>
      <c r="M834" s="5" t="s">
        <v>12016</v>
      </c>
    </row>
    <row r="835" spans="1:13" x14ac:dyDescent="0.25">
      <c r="A835" s="5" t="s">
        <v>21</v>
      </c>
      <c r="B835" s="5" t="s">
        <v>830</v>
      </c>
      <c r="C835" s="5" t="s">
        <v>2064</v>
      </c>
      <c r="D835" s="5" t="s">
        <v>5796</v>
      </c>
      <c r="E835" s="5" t="s">
        <v>7040</v>
      </c>
      <c r="F835" s="5" t="s">
        <v>8284</v>
      </c>
      <c r="G835" s="5" t="s">
        <v>9528</v>
      </c>
      <c r="H835" s="5" t="s">
        <v>10772</v>
      </c>
      <c r="I835" s="5" t="s">
        <v>3308</v>
      </c>
      <c r="J835" s="5" t="s">
        <v>22</v>
      </c>
      <c r="K835" s="5" t="s">
        <v>13262</v>
      </c>
      <c r="L835" s="5" t="s">
        <v>4552</v>
      </c>
      <c r="M835" s="5" t="s">
        <v>12017</v>
      </c>
    </row>
    <row r="836" spans="1:13" x14ac:dyDescent="0.25">
      <c r="A836" s="5" t="s">
        <v>21</v>
      </c>
      <c r="B836" s="5" t="s">
        <v>831</v>
      </c>
      <c r="C836" s="5" t="s">
        <v>2065</v>
      </c>
      <c r="D836" s="5" t="s">
        <v>5797</v>
      </c>
      <c r="E836" s="5" t="s">
        <v>7041</v>
      </c>
      <c r="F836" s="5" t="s">
        <v>8285</v>
      </c>
      <c r="G836" s="5" t="s">
        <v>9529</v>
      </c>
      <c r="H836" s="5" t="s">
        <v>10773</v>
      </c>
      <c r="I836" s="5" t="s">
        <v>3309</v>
      </c>
      <c r="J836" s="5" t="s">
        <v>22</v>
      </c>
      <c r="K836" s="5" t="s">
        <v>13263</v>
      </c>
      <c r="L836" s="5" t="s">
        <v>4553</v>
      </c>
      <c r="M836" s="5" t="s">
        <v>12018</v>
      </c>
    </row>
    <row r="837" spans="1:13" x14ac:dyDescent="0.25">
      <c r="A837" s="5" t="s">
        <v>21</v>
      </c>
      <c r="B837" s="5" t="s">
        <v>832</v>
      </c>
      <c r="C837" s="5" t="s">
        <v>2066</v>
      </c>
      <c r="D837" s="5" t="s">
        <v>5798</v>
      </c>
      <c r="E837" s="5" t="s">
        <v>7042</v>
      </c>
      <c r="F837" s="5" t="s">
        <v>8286</v>
      </c>
      <c r="G837" s="5" t="s">
        <v>9530</v>
      </c>
      <c r="H837" s="5" t="s">
        <v>10774</v>
      </c>
      <c r="I837" s="5" t="s">
        <v>3310</v>
      </c>
      <c r="J837" s="5" t="s">
        <v>22</v>
      </c>
      <c r="K837" s="5" t="s">
        <v>13264</v>
      </c>
      <c r="L837" s="5" t="s">
        <v>4554</v>
      </c>
      <c r="M837" s="5" t="s">
        <v>12019</v>
      </c>
    </row>
    <row r="838" spans="1:13" x14ac:dyDescent="0.25">
      <c r="A838" s="5" t="s">
        <v>21</v>
      </c>
      <c r="B838" s="5" t="s">
        <v>833</v>
      </c>
      <c r="C838" s="5" t="s">
        <v>2067</v>
      </c>
      <c r="D838" s="5" t="s">
        <v>5799</v>
      </c>
      <c r="E838" s="5" t="s">
        <v>7043</v>
      </c>
      <c r="F838" s="5" t="s">
        <v>8287</v>
      </c>
      <c r="G838" s="5" t="s">
        <v>9531</v>
      </c>
      <c r="H838" s="5" t="s">
        <v>10775</v>
      </c>
      <c r="I838" s="5" t="s">
        <v>3311</v>
      </c>
      <c r="J838" s="5" t="s">
        <v>22</v>
      </c>
      <c r="K838" s="5" t="s">
        <v>13265</v>
      </c>
      <c r="L838" s="5" t="s">
        <v>4555</v>
      </c>
      <c r="M838" s="5" t="s">
        <v>12020</v>
      </c>
    </row>
    <row r="839" spans="1:13" x14ac:dyDescent="0.25">
      <c r="A839" s="5" t="s">
        <v>21</v>
      </c>
      <c r="B839" s="5" t="s">
        <v>834</v>
      </c>
      <c r="C839" s="5" t="s">
        <v>2068</v>
      </c>
      <c r="D839" s="5" t="s">
        <v>5800</v>
      </c>
      <c r="E839" s="5" t="s">
        <v>7044</v>
      </c>
      <c r="F839" s="5" t="s">
        <v>8288</v>
      </c>
      <c r="G839" s="5" t="s">
        <v>9532</v>
      </c>
      <c r="H839" s="5" t="s">
        <v>10776</v>
      </c>
      <c r="I839" s="5" t="s">
        <v>3312</v>
      </c>
      <c r="J839" s="5" t="s">
        <v>22</v>
      </c>
      <c r="K839" s="5" t="s">
        <v>13266</v>
      </c>
      <c r="L839" s="5" t="s">
        <v>4556</v>
      </c>
      <c r="M839" s="5" t="s">
        <v>12021</v>
      </c>
    </row>
    <row r="840" spans="1:13" x14ac:dyDescent="0.25">
      <c r="A840" s="5" t="s">
        <v>21</v>
      </c>
      <c r="B840" s="5" t="s">
        <v>835</v>
      </c>
      <c r="C840" s="5" t="s">
        <v>2069</v>
      </c>
      <c r="D840" s="5" t="s">
        <v>5801</v>
      </c>
      <c r="E840" s="5" t="s">
        <v>7045</v>
      </c>
      <c r="F840" s="5" t="s">
        <v>8289</v>
      </c>
      <c r="G840" s="5" t="s">
        <v>9533</v>
      </c>
      <c r="H840" s="5" t="s">
        <v>10777</v>
      </c>
      <c r="I840" s="5" t="s">
        <v>3313</v>
      </c>
      <c r="J840" s="5" t="s">
        <v>22</v>
      </c>
      <c r="K840" s="5" t="s">
        <v>13267</v>
      </c>
      <c r="L840" s="5" t="s">
        <v>4557</v>
      </c>
      <c r="M840" s="5" t="s">
        <v>12022</v>
      </c>
    </row>
    <row r="841" spans="1:13" x14ac:dyDescent="0.25">
      <c r="A841" s="5" t="s">
        <v>21</v>
      </c>
      <c r="B841" s="5" t="s">
        <v>836</v>
      </c>
      <c r="C841" s="5" t="s">
        <v>2070</v>
      </c>
      <c r="D841" s="5" t="s">
        <v>5802</v>
      </c>
      <c r="E841" s="5" t="s">
        <v>7046</v>
      </c>
      <c r="F841" s="5" t="s">
        <v>8290</v>
      </c>
      <c r="G841" s="5" t="s">
        <v>9534</v>
      </c>
      <c r="H841" s="5" t="s">
        <v>10778</v>
      </c>
      <c r="I841" s="5" t="s">
        <v>3314</v>
      </c>
      <c r="J841" s="5" t="s">
        <v>22</v>
      </c>
      <c r="K841" s="5" t="s">
        <v>13268</v>
      </c>
      <c r="L841" s="5" t="s">
        <v>4558</v>
      </c>
      <c r="M841" s="5" t="s">
        <v>12023</v>
      </c>
    </row>
    <row r="842" spans="1:13" x14ac:dyDescent="0.25">
      <c r="A842" s="5" t="s">
        <v>21</v>
      </c>
      <c r="B842" s="5" t="s">
        <v>837</v>
      </c>
      <c r="C842" s="5" t="s">
        <v>2071</v>
      </c>
      <c r="D842" s="5" t="s">
        <v>5803</v>
      </c>
      <c r="E842" s="5" t="s">
        <v>7047</v>
      </c>
      <c r="F842" s="5" t="s">
        <v>8291</v>
      </c>
      <c r="G842" s="5" t="s">
        <v>9535</v>
      </c>
      <c r="H842" s="5" t="s">
        <v>10779</v>
      </c>
      <c r="I842" s="5" t="s">
        <v>3315</v>
      </c>
      <c r="J842" s="5" t="s">
        <v>22</v>
      </c>
      <c r="K842" s="5" t="s">
        <v>13269</v>
      </c>
      <c r="L842" s="5" t="s">
        <v>4559</v>
      </c>
      <c r="M842" s="5" t="s">
        <v>12024</v>
      </c>
    </row>
    <row r="843" spans="1:13" x14ac:dyDescent="0.25">
      <c r="A843" s="5" t="s">
        <v>21</v>
      </c>
      <c r="B843" s="5" t="s">
        <v>838</v>
      </c>
      <c r="C843" s="5" t="s">
        <v>2072</v>
      </c>
      <c r="D843" s="5" t="s">
        <v>5804</v>
      </c>
      <c r="E843" s="5" t="s">
        <v>7048</v>
      </c>
      <c r="F843" s="5" t="s">
        <v>8292</v>
      </c>
      <c r="G843" s="5" t="s">
        <v>9536</v>
      </c>
      <c r="H843" s="5" t="s">
        <v>10780</v>
      </c>
      <c r="I843" s="5" t="s">
        <v>3316</v>
      </c>
      <c r="J843" s="5" t="s">
        <v>22</v>
      </c>
      <c r="K843" s="5" t="s">
        <v>13270</v>
      </c>
      <c r="L843" s="5" t="s">
        <v>4560</v>
      </c>
      <c r="M843" s="5" t="s">
        <v>12025</v>
      </c>
    </row>
    <row r="844" spans="1:13" x14ac:dyDescent="0.25">
      <c r="A844" s="5" t="s">
        <v>21</v>
      </c>
      <c r="B844" s="5" t="s">
        <v>839</v>
      </c>
      <c r="C844" s="5" t="s">
        <v>2073</v>
      </c>
      <c r="D844" s="5" t="s">
        <v>5805</v>
      </c>
      <c r="E844" s="5" t="s">
        <v>7049</v>
      </c>
      <c r="F844" s="5" t="s">
        <v>8293</v>
      </c>
      <c r="G844" s="5" t="s">
        <v>9537</v>
      </c>
      <c r="H844" s="5" t="s">
        <v>10781</v>
      </c>
      <c r="I844" s="5" t="s">
        <v>3317</v>
      </c>
      <c r="J844" s="5" t="s">
        <v>22</v>
      </c>
      <c r="K844" s="5" t="s">
        <v>13271</v>
      </c>
      <c r="L844" s="5" t="s">
        <v>4561</v>
      </c>
      <c r="M844" s="5" t="s">
        <v>12026</v>
      </c>
    </row>
    <row r="845" spans="1:13" x14ac:dyDescent="0.25">
      <c r="A845" s="5" t="s">
        <v>21</v>
      </c>
      <c r="B845" s="5" t="s">
        <v>840</v>
      </c>
      <c r="C845" s="5" t="s">
        <v>2074</v>
      </c>
      <c r="D845" s="5" t="s">
        <v>5806</v>
      </c>
      <c r="E845" s="5" t="s">
        <v>7050</v>
      </c>
      <c r="F845" s="5" t="s">
        <v>8294</v>
      </c>
      <c r="G845" s="5" t="s">
        <v>9538</v>
      </c>
      <c r="H845" s="5" t="s">
        <v>10782</v>
      </c>
      <c r="I845" s="5" t="s">
        <v>3318</v>
      </c>
      <c r="J845" s="5" t="s">
        <v>22</v>
      </c>
      <c r="K845" s="5" t="s">
        <v>13272</v>
      </c>
      <c r="L845" s="5" t="s">
        <v>4562</v>
      </c>
      <c r="M845" s="5" t="s">
        <v>12027</v>
      </c>
    </row>
    <row r="846" spans="1:13" x14ac:dyDescent="0.25">
      <c r="A846" s="5" t="s">
        <v>21</v>
      </c>
      <c r="B846" s="5" t="s">
        <v>841</v>
      </c>
      <c r="C846" s="5" t="s">
        <v>2075</v>
      </c>
      <c r="D846" s="5" t="s">
        <v>5807</v>
      </c>
      <c r="E846" s="5" t="s">
        <v>7051</v>
      </c>
      <c r="F846" s="5" t="s">
        <v>8295</v>
      </c>
      <c r="G846" s="5" t="s">
        <v>9539</v>
      </c>
      <c r="H846" s="5" t="s">
        <v>10783</v>
      </c>
      <c r="I846" s="5" t="s">
        <v>3319</v>
      </c>
      <c r="J846" s="5" t="s">
        <v>22</v>
      </c>
      <c r="K846" s="5" t="s">
        <v>13273</v>
      </c>
      <c r="L846" s="5" t="s">
        <v>4563</v>
      </c>
      <c r="M846" s="5" t="s">
        <v>12028</v>
      </c>
    </row>
    <row r="847" spans="1:13" x14ac:dyDescent="0.25">
      <c r="A847" s="5" t="s">
        <v>21</v>
      </c>
      <c r="B847" s="5" t="s">
        <v>842</v>
      </c>
      <c r="C847" s="5" t="s">
        <v>2076</v>
      </c>
      <c r="D847" s="5" t="s">
        <v>5808</v>
      </c>
      <c r="E847" s="5" t="s">
        <v>7052</v>
      </c>
      <c r="F847" s="5" t="s">
        <v>8296</v>
      </c>
      <c r="G847" s="5" t="s">
        <v>9540</v>
      </c>
      <c r="H847" s="5" t="s">
        <v>10784</v>
      </c>
      <c r="I847" s="5" t="s">
        <v>3320</v>
      </c>
      <c r="J847" s="5" t="s">
        <v>22</v>
      </c>
      <c r="K847" s="5" t="s">
        <v>13274</v>
      </c>
      <c r="L847" s="5" t="s">
        <v>4564</v>
      </c>
      <c r="M847" s="5" t="s">
        <v>12029</v>
      </c>
    </row>
    <row r="848" spans="1:13" x14ac:dyDescent="0.25">
      <c r="A848" s="5" t="s">
        <v>21</v>
      </c>
      <c r="B848" s="5" t="s">
        <v>843</v>
      </c>
      <c r="C848" s="5" t="s">
        <v>2077</v>
      </c>
      <c r="D848" s="5" t="s">
        <v>5809</v>
      </c>
      <c r="E848" s="5" t="s">
        <v>7053</v>
      </c>
      <c r="F848" s="5" t="s">
        <v>8297</v>
      </c>
      <c r="G848" s="5" t="s">
        <v>9541</v>
      </c>
      <c r="H848" s="5" t="s">
        <v>10785</v>
      </c>
      <c r="I848" s="5" t="s">
        <v>3321</v>
      </c>
      <c r="J848" s="5" t="s">
        <v>22</v>
      </c>
      <c r="K848" s="5" t="s">
        <v>13275</v>
      </c>
      <c r="L848" s="5" t="s">
        <v>4565</v>
      </c>
      <c r="M848" s="5" t="s">
        <v>12030</v>
      </c>
    </row>
    <row r="849" spans="1:13" x14ac:dyDescent="0.25">
      <c r="A849" s="5" t="s">
        <v>21</v>
      </c>
      <c r="B849" s="5" t="s">
        <v>13711</v>
      </c>
      <c r="C849" s="5" t="s">
        <v>2078</v>
      </c>
      <c r="D849" s="5" t="s">
        <v>5810</v>
      </c>
      <c r="E849" s="5" t="s">
        <v>7054</v>
      </c>
      <c r="F849" s="5" t="s">
        <v>8298</v>
      </c>
      <c r="G849" s="5" t="s">
        <v>9542</v>
      </c>
      <c r="H849" s="5" t="s">
        <v>10786</v>
      </c>
      <c r="I849" s="5" t="s">
        <v>3322</v>
      </c>
      <c r="J849" s="5" t="s">
        <v>22</v>
      </c>
      <c r="K849" s="5" t="s">
        <v>13276</v>
      </c>
      <c r="L849" s="5" t="s">
        <v>4566</v>
      </c>
      <c r="M849" s="5" t="s">
        <v>12031</v>
      </c>
    </row>
    <row r="850" spans="1:13" x14ac:dyDescent="0.25">
      <c r="A850" s="5" t="s">
        <v>21</v>
      </c>
      <c r="B850" s="5" t="s">
        <v>844</v>
      </c>
      <c r="C850" s="5" t="s">
        <v>2079</v>
      </c>
      <c r="D850" s="5" t="s">
        <v>5811</v>
      </c>
      <c r="E850" s="5" t="s">
        <v>7055</v>
      </c>
      <c r="F850" s="5" t="s">
        <v>8299</v>
      </c>
      <c r="G850" s="5" t="s">
        <v>9543</v>
      </c>
      <c r="H850" s="5" t="s">
        <v>10787</v>
      </c>
      <c r="I850" s="5" t="s">
        <v>3323</v>
      </c>
      <c r="J850" s="5" t="s">
        <v>22</v>
      </c>
      <c r="K850" s="5" t="s">
        <v>13277</v>
      </c>
      <c r="L850" s="5" t="s">
        <v>4567</v>
      </c>
      <c r="M850" s="5" t="s">
        <v>12032</v>
      </c>
    </row>
    <row r="851" spans="1:13" x14ac:dyDescent="0.25">
      <c r="A851" s="5" t="s">
        <v>21</v>
      </c>
      <c r="B851" s="5" t="s">
        <v>845</v>
      </c>
      <c r="C851" s="5" t="s">
        <v>2080</v>
      </c>
      <c r="D851" s="5" t="s">
        <v>5812</v>
      </c>
      <c r="E851" s="5" t="s">
        <v>7056</v>
      </c>
      <c r="F851" s="5" t="s">
        <v>8300</v>
      </c>
      <c r="G851" s="5" t="s">
        <v>9544</v>
      </c>
      <c r="H851" s="5" t="s">
        <v>10788</v>
      </c>
      <c r="I851" s="5" t="s">
        <v>3324</v>
      </c>
      <c r="J851" s="5" t="s">
        <v>22</v>
      </c>
      <c r="K851" s="5" t="s">
        <v>13278</v>
      </c>
      <c r="L851" s="5" t="s">
        <v>4568</v>
      </c>
      <c r="M851" s="5" t="s">
        <v>12033</v>
      </c>
    </row>
    <row r="852" spans="1:13" x14ac:dyDescent="0.25">
      <c r="A852" s="5" t="s">
        <v>21</v>
      </c>
      <c r="B852" s="5" t="s">
        <v>846</v>
      </c>
      <c r="C852" s="5" t="s">
        <v>2081</v>
      </c>
      <c r="D852" s="5" t="s">
        <v>5813</v>
      </c>
      <c r="E852" s="5" t="s">
        <v>7057</v>
      </c>
      <c r="F852" s="5" t="s">
        <v>8301</v>
      </c>
      <c r="G852" s="5" t="s">
        <v>9545</v>
      </c>
      <c r="H852" s="5" t="s">
        <v>10789</v>
      </c>
      <c r="I852" s="5" t="s">
        <v>3325</v>
      </c>
      <c r="J852" s="5" t="s">
        <v>22</v>
      </c>
      <c r="K852" s="5" t="s">
        <v>13279</v>
      </c>
      <c r="L852" s="5" t="s">
        <v>4569</v>
      </c>
      <c r="M852" s="5" t="s">
        <v>12034</v>
      </c>
    </row>
    <row r="853" spans="1:13" x14ac:dyDescent="0.25">
      <c r="A853" s="5" t="s">
        <v>21</v>
      </c>
      <c r="B853" s="5" t="s">
        <v>847</v>
      </c>
      <c r="C853" s="5" t="s">
        <v>2082</v>
      </c>
      <c r="D853" s="5" t="s">
        <v>5814</v>
      </c>
      <c r="E853" s="5" t="s">
        <v>7058</v>
      </c>
      <c r="F853" s="5" t="s">
        <v>8302</v>
      </c>
      <c r="G853" s="5" t="s">
        <v>9546</v>
      </c>
      <c r="H853" s="5" t="s">
        <v>10790</v>
      </c>
      <c r="I853" s="5" t="s">
        <v>3326</v>
      </c>
      <c r="J853" s="5" t="s">
        <v>22</v>
      </c>
      <c r="K853" s="5" t="s">
        <v>13280</v>
      </c>
      <c r="L853" s="5" t="s">
        <v>4570</v>
      </c>
      <c r="M853" s="5" t="s">
        <v>12035</v>
      </c>
    </row>
    <row r="854" spans="1:13" x14ac:dyDescent="0.25">
      <c r="A854" s="5" t="s">
        <v>21</v>
      </c>
      <c r="B854" s="5" t="s">
        <v>848</v>
      </c>
      <c r="C854" s="5" t="s">
        <v>2083</v>
      </c>
      <c r="D854" s="5" t="s">
        <v>5815</v>
      </c>
      <c r="E854" s="5" t="s">
        <v>7059</v>
      </c>
      <c r="F854" s="5" t="s">
        <v>8303</v>
      </c>
      <c r="G854" s="5" t="s">
        <v>9547</v>
      </c>
      <c r="H854" s="5" t="s">
        <v>10791</v>
      </c>
      <c r="I854" s="5" t="s">
        <v>3327</v>
      </c>
      <c r="J854" s="5" t="s">
        <v>22</v>
      </c>
      <c r="K854" s="5" t="s">
        <v>13281</v>
      </c>
      <c r="L854" s="5" t="s">
        <v>4571</v>
      </c>
      <c r="M854" s="5" t="s">
        <v>12036</v>
      </c>
    </row>
    <row r="855" spans="1:13" x14ac:dyDescent="0.25">
      <c r="A855" s="5" t="s">
        <v>21</v>
      </c>
      <c r="B855" s="5" t="s">
        <v>849</v>
      </c>
      <c r="C855" s="5" t="s">
        <v>2084</v>
      </c>
      <c r="D855" s="5" t="s">
        <v>5816</v>
      </c>
      <c r="E855" s="5" t="s">
        <v>7060</v>
      </c>
      <c r="F855" s="5" t="s">
        <v>8304</v>
      </c>
      <c r="G855" s="5" t="s">
        <v>9548</v>
      </c>
      <c r="H855" s="5" t="s">
        <v>10792</v>
      </c>
      <c r="I855" s="5" t="s">
        <v>3328</v>
      </c>
      <c r="J855" s="5" t="s">
        <v>22</v>
      </c>
      <c r="K855" s="5" t="s">
        <v>13282</v>
      </c>
      <c r="L855" s="5" t="s">
        <v>4572</v>
      </c>
      <c r="M855" s="5" t="s">
        <v>12037</v>
      </c>
    </row>
    <row r="856" spans="1:13" x14ac:dyDescent="0.25">
      <c r="A856" s="5" t="s">
        <v>21</v>
      </c>
      <c r="B856" s="5" t="s">
        <v>850</v>
      </c>
      <c r="C856" s="5" t="s">
        <v>2085</v>
      </c>
      <c r="D856" s="5" t="s">
        <v>5817</v>
      </c>
      <c r="E856" s="5" t="s">
        <v>7061</v>
      </c>
      <c r="F856" s="5" t="s">
        <v>8305</v>
      </c>
      <c r="G856" s="5" t="s">
        <v>9549</v>
      </c>
      <c r="H856" s="5" t="s">
        <v>10793</v>
      </c>
      <c r="I856" s="5" t="s">
        <v>3329</v>
      </c>
      <c r="J856" s="5" t="s">
        <v>22</v>
      </c>
      <c r="K856" s="5" t="s">
        <v>13283</v>
      </c>
      <c r="L856" s="5" t="s">
        <v>4573</v>
      </c>
      <c r="M856" s="5" t="s">
        <v>12038</v>
      </c>
    </row>
    <row r="857" spans="1:13" x14ac:dyDescent="0.25">
      <c r="A857" s="5" t="s">
        <v>21</v>
      </c>
      <c r="B857" s="5" t="s">
        <v>851</v>
      </c>
      <c r="C857" s="5" t="s">
        <v>2086</v>
      </c>
      <c r="D857" s="5" t="s">
        <v>5818</v>
      </c>
      <c r="E857" s="5" t="s">
        <v>7062</v>
      </c>
      <c r="F857" s="5" t="s">
        <v>8306</v>
      </c>
      <c r="G857" s="5" t="s">
        <v>9550</v>
      </c>
      <c r="H857" s="5" t="s">
        <v>10794</v>
      </c>
      <c r="I857" s="5" t="s">
        <v>3330</v>
      </c>
      <c r="J857" s="5" t="s">
        <v>22</v>
      </c>
      <c r="K857" s="5" t="s">
        <v>13284</v>
      </c>
      <c r="L857" s="5" t="s">
        <v>4574</v>
      </c>
      <c r="M857" s="5" t="s">
        <v>12039</v>
      </c>
    </row>
    <row r="858" spans="1:13" x14ac:dyDescent="0.25">
      <c r="A858" s="5" t="s">
        <v>21</v>
      </c>
      <c r="B858" s="5" t="s">
        <v>852</v>
      </c>
      <c r="C858" s="5" t="s">
        <v>2087</v>
      </c>
      <c r="D858" s="5" t="s">
        <v>5819</v>
      </c>
      <c r="E858" s="5" t="s">
        <v>7063</v>
      </c>
      <c r="F858" s="5" t="s">
        <v>8307</v>
      </c>
      <c r="G858" s="5" t="s">
        <v>9551</v>
      </c>
      <c r="H858" s="5" t="s">
        <v>10795</v>
      </c>
      <c r="I858" s="5" t="s">
        <v>3331</v>
      </c>
      <c r="J858" s="5" t="s">
        <v>22</v>
      </c>
      <c r="K858" s="5" t="s">
        <v>13285</v>
      </c>
      <c r="L858" s="5" t="s">
        <v>4575</v>
      </c>
      <c r="M858" s="5" t="s">
        <v>12040</v>
      </c>
    </row>
    <row r="859" spans="1:13" x14ac:dyDescent="0.25">
      <c r="A859" s="5" t="s">
        <v>21</v>
      </c>
      <c r="B859" s="5" t="s">
        <v>853</v>
      </c>
      <c r="C859" s="5" t="s">
        <v>2088</v>
      </c>
      <c r="D859" s="5" t="s">
        <v>5820</v>
      </c>
      <c r="E859" s="5" t="s">
        <v>7064</v>
      </c>
      <c r="F859" s="5" t="s">
        <v>8308</v>
      </c>
      <c r="G859" s="5" t="s">
        <v>9552</v>
      </c>
      <c r="H859" s="5" t="s">
        <v>10796</v>
      </c>
      <c r="I859" s="5" t="s">
        <v>3332</v>
      </c>
      <c r="J859" s="5" t="s">
        <v>22</v>
      </c>
      <c r="K859" s="5" t="s">
        <v>13286</v>
      </c>
      <c r="L859" s="5" t="s">
        <v>4576</v>
      </c>
      <c r="M859" s="5" t="s">
        <v>12041</v>
      </c>
    </row>
    <row r="860" spans="1:13" x14ac:dyDescent="0.25">
      <c r="A860" s="5" t="s">
        <v>21</v>
      </c>
      <c r="B860" s="5" t="s">
        <v>854</v>
      </c>
      <c r="C860" s="5" t="s">
        <v>2089</v>
      </c>
      <c r="D860" s="5" t="s">
        <v>5821</v>
      </c>
      <c r="E860" s="5" t="s">
        <v>7065</v>
      </c>
      <c r="F860" s="5" t="s">
        <v>8309</v>
      </c>
      <c r="G860" s="5" t="s">
        <v>9553</v>
      </c>
      <c r="H860" s="5" t="s">
        <v>10797</v>
      </c>
      <c r="I860" s="5" t="s">
        <v>3333</v>
      </c>
      <c r="J860" s="5" t="s">
        <v>22</v>
      </c>
      <c r="K860" s="5" t="s">
        <v>13287</v>
      </c>
      <c r="L860" s="5" t="s">
        <v>4577</v>
      </c>
      <c r="M860" s="5" t="s">
        <v>12042</v>
      </c>
    </row>
    <row r="861" spans="1:13" x14ac:dyDescent="0.25">
      <c r="A861" s="5" t="s">
        <v>21</v>
      </c>
      <c r="B861" s="5" t="s">
        <v>855</v>
      </c>
      <c r="C861" s="5" t="s">
        <v>2090</v>
      </c>
      <c r="D861" s="5" t="s">
        <v>5822</v>
      </c>
      <c r="E861" s="5" t="s">
        <v>7066</v>
      </c>
      <c r="F861" s="5" t="s">
        <v>8310</v>
      </c>
      <c r="G861" s="5" t="s">
        <v>9554</v>
      </c>
      <c r="H861" s="5" t="s">
        <v>10798</v>
      </c>
      <c r="I861" s="5" t="s">
        <v>3334</v>
      </c>
      <c r="J861" s="5" t="s">
        <v>22</v>
      </c>
      <c r="K861" s="5" t="s">
        <v>13288</v>
      </c>
      <c r="L861" s="5" t="s">
        <v>4578</v>
      </c>
      <c r="M861" s="5" t="s">
        <v>12043</v>
      </c>
    </row>
    <row r="862" spans="1:13" x14ac:dyDescent="0.25">
      <c r="A862" s="5" t="s">
        <v>21</v>
      </c>
      <c r="B862" s="5" t="s">
        <v>856</v>
      </c>
      <c r="C862" s="5" t="s">
        <v>2091</v>
      </c>
      <c r="D862" s="5" t="s">
        <v>5823</v>
      </c>
      <c r="E862" s="5" t="s">
        <v>7067</v>
      </c>
      <c r="F862" s="5" t="s">
        <v>8311</v>
      </c>
      <c r="G862" s="5" t="s">
        <v>9555</v>
      </c>
      <c r="H862" s="5" t="s">
        <v>10799</v>
      </c>
      <c r="I862" s="5" t="s">
        <v>3335</v>
      </c>
      <c r="J862" s="5" t="s">
        <v>22</v>
      </c>
      <c r="K862" s="5" t="s">
        <v>13289</v>
      </c>
      <c r="L862" s="5" t="s">
        <v>4579</v>
      </c>
      <c r="M862" s="5" t="s">
        <v>12044</v>
      </c>
    </row>
    <row r="863" spans="1:13" x14ac:dyDescent="0.25">
      <c r="A863" s="5" t="s">
        <v>21</v>
      </c>
      <c r="B863" s="5" t="s">
        <v>857</v>
      </c>
      <c r="C863" s="5" t="s">
        <v>2092</v>
      </c>
      <c r="D863" s="5" t="s">
        <v>5824</v>
      </c>
      <c r="E863" s="5" t="s">
        <v>7068</v>
      </c>
      <c r="F863" s="5" t="s">
        <v>8312</v>
      </c>
      <c r="G863" s="5" t="s">
        <v>9556</v>
      </c>
      <c r="H863" s="5" t="s">
        <v>10800</v>
      </c>
      <c r="I863" s="5" t="s">
        <v>3336</v>
      </c>
      <c r="J863" s="5" t="s">
        <v>22</v>
      </c>
      <c r="K863" s="5" t="s">
        <v>13290</v>
      </c>
      <c r="L863" s="5" t="s">
        <v>4580</v>
      </c>
      <c r="M863" s="5" t="s">
        <v>12045</v>
      </c>
    </row>
    <row r="864" spans="1:13" x14ac:dyDescent="0.25">
      <c r="A864" s="5" t="s">
        <v>21</v>
      </c>
      <c r="B864" s="5" t="s">
        <v>858</v>
      </c>
      <c r="C864" s="5" t="s">
        <v>2093</v>
      </c>
      <c r="D864" s="5" t="s">
        <v>5825</v>
      </c>
      <c r="E864" s="5" t="s">
        <v>7069</v>
      </c>
      <c r="F864" s="5" t="s">
        <v>8313</v>
      </c>
      <c r="G864" s="5" t="s">
        <v>9557</v>
      </c>
      <c r="H864" s="5" t="s">
        <v>10801</v>
      </c>
      <c r="I864" s="5" t="s">
        <v>3337</v>
      </c>
      <c r="J864" s="5" t="s">
        <v>22</v>
      </c>
      <c r="K864" s="5" t="s">
        <v>13291</v>
      </c>
      <c r="L864" s="5" t="s">
        <v>4581</v>
      </c>
      <c r="M864" s="5" t="s">
        <v>12046</v>
      </c>
    </row>
    <row r="865" spans="1:13" x14ac:dyDescent="0.25">
      <c r="A865" s="5" t="s">
        <v>21</v>
      </c>
      <c r="B865" s="5" t="s">
        <v>859</v>
      </c>
      <c r="C865" s="5" t="s">
        <v>2094</v>
      </c>
      <c r="D865" s="5" t="s">
        <v>5826</v>
      </c>
      <c r="E865" s="5" t="s">
        <v>7070</v>
      </c>
      <c r="F865" s="5" t="s">
        <v>8314</v>
      </c>
      <c r="G865" s="5" t="s">
        <v>9558</v>
      </c>
      <c r="H865" s="5" t="s">
        <v>10802</v>
      </c>
      <c r="I865" s="5" t="s">
        <v>3338</v>
      </c>
      <c r="J865" s="5" t="s">
        <v>22</v>
      </c>
      <c r="K865" s="5" t="s">
        <v>13292</v>
      </c>
      <c r="L865" s="5" t="s">
        <v>4582</v>
      </c>
      <c r="M865" s="5" t="s">
        <v>12047</v>
      </c>
    </row>
    <row r="866" spans="1:13" x14ac:dyDescent="0.25">
      <c r="A866" s="5" t="s">
        <v>21</v>
      </c>
      <c r="B866" s="5" t="s">
        <v>860</v>
      </c>
      <c r="C866" s="5" t="s">
        <v>2095</v>
      </c>
      <c r="D866" s="5" t="s">
        <v>5827</v>
      </c>
      <c r="E866" s="5" t="s">
        <v>7071</v>
      </c>
      <c r="F866" s="5" t="s">
        <v>8315</v>
      </c>
      <c r="G866" s="5" t="s">
        <v>9559</v>
      </c>
      <c r="H866" s="5" t="s">
        <v>10803</v>
      </c>
      <c r="I866" s="5" t="s">
        <v>3339</v>
      </c>
      <c r="J866" s="5" t="s">
        <v>22</v>
      </c>
      <c r="K866" s="5" t="s">
        <v>13293</v>
      </c>
      <c r="L866" s="5" t="s">
        <v>4583</v>
      </c>
      <c r="M866" s="5" t="s">
        <v>12048</v>
      </c>
    </row>
    <row r="867" spans="1:13" x14ac:dyDescent="0.25">
      <c r="A867" s="5" t="s">
        <v>21</v>
      </c>
      <c r="B867" s="5" t="s">
        <v>861</v>
      </c>
      <c r="C867" s="5" t="s">
        <v>2096</v>
      </c>
      <c r="D867" s="5" t="s">
        <v>5828</v>
      </c>
      <c r="E867" s="5" t="s">
        <v>7072</v>
      </c>
      <c r="F867" s="5" t="s">
        <v>8316</v>
      </c>
      <c r="G867" s="5" t="s">
        <v>9560</v>
      </c>
      <c r="H867" s="5" t="s">
        <v>10804</v>
      </c>
      <c r="I867" s="5" t="s">
        <v>3340</v>
      </c>
      <c r="J867" s="5" t="s">
        <v>22</v>
      </c>
      <c r="K867" s="5" t="s">
        <v>13294</v>
      </c>
      <c r="L867" s="5" t="s">
        <v>4584</v>
      </c>
      <c r="M867" s="5" t="s">
        <v>12049</v>
      </c>
    </row>
    <row r="868" spans="1:13" x14ac:dyDescent="0.25">
      <c r="A868" s="5" t="s">
        <v>21</v>
      </c>
      <c r="B868" s="5" t="s">
        <v>862</v>
      </c>
      <c r="C868" s="5" t="s">
        <v>2097</v>
      </c>
      <c r="D868" s="5" t="s">
        <v>5829</v>
      </c>
      <c r="E868" s="5" t="s">
        <v>7073</v>
      </c>
      <c r="F868" s="5" t="s">
        <v>8317</v>
      </c>
      <c r="G868" s="5" t="s">
        <v>9561</v>
      </c>
      <c r="H868" s="5" t="s">
        <v>10805</v>
      </c>
      <c r="I868" s="5" t="s">
        <v>3341</v>
      </c>
      <c r="J868" s="5" t="s">
        <v>22</v>
      </c>
      <c r="K868" s="5" t="s">
        <v>13295</v>
      </c>
      <c r="L868" s="5" t="s">
        <v>4585</v>
      </c>
      <c r="M868" s="5" t="s">
        <v>12050</v>
      </c>
    </row>
    <row r="869" spans="1:13" x14ac:dyDescent="0.25">
      <c r="A869" s="5" t="s">
        <v>21</v>
      </c>
      <c r="B869" s="5" t="s">
        <v>863</v>
      </c>
      <c r="C869" s="5" t="s">
        <v>2098</v>
      </c>
      <c r="D869" s="5" t="s">
        <v>5830</v>
      </c>
      <c r="E869" s="5" t="s">
        <v>7074</v>
      </c>
      <c r="F869" s="5" t="s">
        <v>8318</v>
      </c>
      <c r="G869" s="5" t="s">
        <v>9562</v>
      </c>
      <c r="H869" s="5" t="s">
        <v>10806</v>
      </c>
      <c r="I869" s="5" t="s">
        <v>3342</v>
      </c>
      <c r="J869" s="5" t="s">
        <v>22</v>
      </c>
      <c r="K869" s="5" t="s">
        <v>13296</v>
      </c>
      <c r="L869" s="5" t="s">
        <v>4586</v>
      </c>
      <c r="M869" s="5" t="s">
        <v>12051</v>
      </c>
    </row>
    <row r="870" spans="1:13" x14ac:dyDescent="0.25">
      <c r="A870" s="5" t="s">
        <v>21</v>
      </c>
      <c r="B870" s="5" t="s">
        <v>864</v>
      </c>
      <c r="C870" s="5" t="s">
        <v>2099</v>
      </c>
      <c r="D870" s="5" t="s">
        <v>5831</v>
      </c>
      <c r="E870" s="5" t="s">
        <v>7075</v>
      </c>
      <c r="F870" s="5" t="s">
        <v>8319</v>
      </c>
      <c r="G870" s="5" t="s">
        <v>9563</v>
      </c>
      <c r="H870" s="5" t="s">
        <v>10807</v>
      </c>
      <c r="I870" s="5" t="s">
        <v>3343</v>
      </c>
      <c r="J870" s="5" t="s">
        <v>22</v>
      </c>
      <c r="K870" s="5" t="s">
        <v>13297</v>
      </c>
      <c r="L870" s="5" t="s">
        <v>4587</v>
      </c>
      <c r="M870" s="5" t="s">
        <v>12052</v>
      </c>
    </row>
    <row r="871" spans="1:13" x14ac:dyDescent="0.25">
      <c r="A871" s="5" t="s">
        <v>21</v>
      </c>
      <c r="B871" s="5" t="s">
        <v>865</v>
      </c>
      <c r="C871" s="5" t="s">
        <v>2100</v>
      </c>
      <c r="D871" s="5" t="s">
        <v>5832</v>
      </c>
      <c r="E871" s="5" t="s">
        <v>7076</v>
      </c>
      <c r="F871" s="5" t="s">
        <v>8320</v>
      </c>
      <c r="G871" s="5" t="s">
        <v>9564</v>
      </c>
      <c r="H871" s="5" t="s">
        <v>10808</v>
      </c>
      <c r="I871" s="5" t="s">
        <v>3344</v>
      </c>
      <c r="J871" s="5" t="s">
        <v>22</v>
      </c>
      <c r="K871" s="5" t="s">
        <v>13298</v>
      </c>
      <c r="L871" s="5" t="s">
        <v>4588</v>
      </c>
      <c r="M871" s="5" t="s">
        <v>12053</v>
      </c>
    </row>
    <row r="872" spans="1:13" x14ac:dyDescent="0.25">
      <c r="A872" s="5" t="s">
        <v>21</v>
      </c>
      <c r="B872" s="5" t="s">
        <v>866</v>
      </c>
      <c r="C872" s="5" t="s">
        <v>2101</v>
      </c>
      <c r="D872" s="5" t="s">
        <v>5833</v>
      </c>
      <c r="E872" s="5" t="s">
        <v>7077</v>
      </c>
      <c r="F872" s="5" t="s">
        <v>8321</v>
      </c>
      <c r="G872" s="5" t="s">
        <v>9565</v>
      </c>
      <c r="H872" s="5" t="s">
        <v>10809</v>
      </c>
      <c r="I872" s="5" t="s">
        <v>3345</v>
      </c>
      <c r="J872" s="5" t="s">
        <v>22</v>
      </c>
      <c r="K872" s="5" t="s">
        <v>13299</v>
      </c>
      <c r="L872" s="5" t="s">
        <v>4589</v>
      </c>
      <c r="M872" s="5" t="s">
        <v>12054</v>
      </c>
    </row>
    <row r="873" spans="1:13" x14ac:dyDescent="0.25">
      <c r="A873" s="5" t="s">
        <v>21</v>
      </c>
      <c r="B873" s="5" t="s">
        <v>867</v>
      </c>
      <c r="C873" s="5" t="s">
        <v>2102</v>
      </c>
      <c r="D873" s="5" t="s">
        <v>5834</v>
      </c>
      <c r="E873" s="5" t="s">
        <v>7078</v>
      </c>
      <c r="F873" s="5" t="s">
        <v>8322</v>
      </c>
      <c r="G873" s="5" t="s">
        <v>9566</v>
      </c>
      <c r="H873" s="5" t="s">
        <v>10810</v>
      </c>
      <c r="I873" s="5" t="s">
        <v>3346</v>
      </c>
      <c r="J873" s="5" t="s">
        <v>22</v>
      </c>
      <c r="K873" s="5" t="s">
        <v>13300</v>
      </c>
      <c r="L873" s="5" t="s">
        <v>4590</v>
      </c>
      <c r="M873" s="5" t="s">
        <v>12055</v>
      </c>
    </row>
    <row r="874" spans="1:13" x14ac:dyDescent="0.25">
      <c r="A874" s="5" t="s">
        <v>21</v>
      </c>
      <c r="B874" s="5" t="s">
        <v>868</v>
      </c>
      <c r="C874" s="5" t="s">
        <v>2103</v>
      </c>
      <c r="D874" s="5" t="s">
        <v>5835</v>
      </c>
      <c r="E874" s="5" t="s">
        <v>7079</v>
      </c>
      <c r="F874" s="5" t="s">
        <v>8323</v>
      </c>
      <c r="G874" s="5" t="s">
        <v>9567</v>
      </c>
      <c r="H874" s="5" t="s">
        <v>10811</v>
      </c>
      <c r="I874" s="5" t="s">
        <v>3347</v>
      </c>
      <c r="J874" s="5" t="s">
        <v>22</v>
      </c>
      <c r="K874" s="5" t="s">
        <v>13301</v>
      </c>
      <c r="L874" s="5" t="s">
        <v>4591</v>
      </c>
      <c r="M874" s="5" t="s">
        <v>12056</v>
      </c>
    </row>
    <row r="875" spans="1:13" x14ac:dyDescent="0.25">
      <c r="A875" s="5" t="s">
        <v>21</v>
      </c>
      <c r="B875" s="5" t="s">
        <v>869</v>
      </c>
      <c r="C875" s="5" t="s">
        <v>2104</v>
      </c>
      <c r="D875" s="5" t="s">
        <v>5836</v>
      </c>
      <c r="E875" s="5" t="s">
        <v>7080</v>
      </c>
      <c r="F875" s="5" t="s">
        <v>8324</v>
      </c>
      <c r="G875" s="5" t="s">
        <v>9568</v>
      </c>
      <c r="H875" s="5" t="s">
        <v>10812</v>
      </c>
      <c r="I875" s="5" t="s">
        <v>3348</v>
      </c>
      <c r="J875" s="5" t="s">
        <v>22</v>
      </c>
      <c r="K875" s="5" t="s">
        <v>13302</v>
      </c>
      <c r="L875" s="5" t="s">
        <v>4592</v>
      </c>
      <c r="M875" s="5" t="s">
        <v>12057</v>
      </c>
    </row>
    <row r="876" spans="1:13" x14ac:dyDescent="0.25">
      <c r="A876" s="5" t="s">
        <v>21</v>
      </c>
      <c r="B876" s="5" t="s">
        <v>870</v>
      </c>
      <c r="C876" s="5" t="s">
        <v>2105</v>
      </c>
      <c r="D876" s="5" t="s">
        <v>5837</v>
      </c>
      <c r="E876" s="5" t="s">
        <v>7081</v>
      </c>
      <c r="F876" s="5" t="s">
        <v>8325</v>
      </c>
      <c r="G876" s="5" t="s">
        <v>9569</v>
      </c>
      <c r="H876" s="5" t="s">
        <v>10813</v>
      </c>
      <c r="I876" s="5" t="s">
        <v>3349</v>
      </c>
      <c r="J876" s="5" t="s">
        <v>22</v>
      </c>
      <c r="K876" s="5" t="s">
        <v>13303</v>
      </c>
      <c r="L876" s="5" t="s">
        <v>4593</v>
      </c>
      <c r="M876" s="5" t="s">
        <v>12058</v>
      </c>
    </row>
    <row r="877" spans="1:13" x14ac:dyDescent="0.25">
      <c r="A877" s="5" t="s">
        <v>21</v>
      </c>
      <c r="B877" s="5" t="s">
        <v>871</v>
      </c>
      <c r="C877" s="5" t="s">
        <v>2106</v>
      </c>
      <c r="D877" s="5" t="s">
        <v>5838</v>
      </c>
      <c r="E877" s="5" t="s">
        <v>7082</v>
      </c>
      <c r="F877" s="5" t="s">
        <v>8326</v>
      </c>
      <c r="G877" s="5" t="s">
        <v>9570</v>
      </c>
      <c r="H877" s="5" t="s">
        <v>10814</v>
      </c>
      <c r="I877" s="5" t="s">
        <v>3350</v>
      </c>
      <c r="J877" s="5" t="s">
        <v>22</v>
      </c>
      <c r="K877" s="5" t="s">
        <v>13304</v>
      </c>
      <c r="L877" s="5" t="s">
        <v>4594</v>
      </c>
      <c r="M877" s="5" t="s">
        <v>12059</v>
      </c>
    </row>
    <row r="878" spans="1:13" x14ac:dyDescent="0.25">
      <c r="A878" s="5" t="s">
        <v>21</v>
      </c>
      <c r="B878" s="5" t="s">
        <v>872</v>
      </c>
      <c r="C878" s="5" t="s">
        <v>2107</v>
      </c>
      <c r="D878" s="5" t="s">
        <v>5839</v>
      </c>
      <c r="E878" s="5" t="s">
        <v>7083</v>
      </c>
      <c r="F878" s="5" t="s">
        <v>8327</v>
      </c>
      <c r="G878" s="5" t="s">
        <v>9571</v>
      </c>
      <c r="H878" s="5" t="s">
        <v>10815</v>
      </c>
      <c r="I878" s="5" t="s">
        <v>3351</v>
      </c>
      <c r="J878" s="5" t="s">
        <v>22</v>
      </c>
      <c r="K878" s="5" t="s">
        <v>13305</v>
      </c>
      <c r="L878" s="5" t="s">
        <v>4595</v>
      </c>
      <c r="M878" s="5" t="s">
        <v>12060</v>
      </c>
    </row>
    <row r="879" spans="1:13" x14ac:dyDescent="0.25">
      <c r="A879" s="5" t="s">
        <v>21</v>
      </c>
      <c r="B879" s="5" t="s">
        <v>873</v>
      </c>
      <c r="C879" s="5" t="s">
        <v>2108</v>
      </c>
      <c r="D879" s="5" t="s">
        <v>5840</v>
      </c>
      <c r="E879" s="5" t="s">
        <v>7084</v>
      </c>
      <c r="F879" s="5" t="s">
        <v>8328</v>
      </c>
      <c r="G879" s="5" t="s">
        <v>9572</v>
      </c>
      <c r="H879" s="5" t="s">
        <v>10816</v>
      </c>
      <c r="I879" s="5" t="s">
        <v>3352</v>
      </c>
      <c r="J879" s="5" t="s">
        <v>22</v>
      </c>
      <c r="K879" s="5" t="s">
        <v>13306</v>
      </c>
      <c r="L879" s="5" t="s">
        <v>4596</v>
      </c>
      <c r="M879" s="5" t="s">
        <v>12061</v>
      </c>
    </row>
    <row r="880" spans="1:13" x14ac:dyDescent="0.25">
      <c r="A880" s="5" t="s">
        <v>21</v>
      </c>
      <c r="B880" s="5" t="s">
        <v>874</v>
      </c>
      <c r="C880" s="5" t="s">
        <v>2109</v>
      </c>
      <c r="D880" s="5" t="s">
        <v>5841</v>
      </c>
      <c r="E880" s="5" t="s">
        <v>7085</v>
      </c>
      <c r="F880" s="5" t="s">
        <v>8329</v>
      </c>
      <c r="G880" s="5" t="s">
        <v>9573</v>
      </c>
      <c r="H880" s="5" t="s">
        <v>10817</v>
      </c>
      <c r="I880" s="5" t="s">
        <v>3353</v>
      </c>
      <c r="J880" s="5" t="s">
        <v>22</v>
      </c>
      <c r="K880" s="5" t="s">
        <v>13307</v>
      </c>
      <c r="L880" s="5" t="s">
        <v>4597</v>
      </c>
      <c r="M880" s="5" t="s">
        <v>12062</v>
      </c>
    </row>
    <row r="881" spans="1:13" x14ac:dyDescent="0.25">
      <c r="A881" s="5" t="s">
        <v>21</v>
      </c>
      <c r="B881" s="5" t="s">
        <v>875</v>
      </c>
      <c r="C881" s="5" t="s">
        <v>2110</v>
      </c>
      <c r="D881" s="5" t="s">
        <v>5842</v>
      </c>
      <c r="E881" s="5" t="s">
        <v>7086</v>
      </c>
      <c r="F881" s="5" t="s">
        <v>8330</v>
      </c>
      <c r="G881" s="5" t="s">
        <v>9574</v>
      </c>
      <c r="H881" s="5" t="s">
        <v>10818</v>
      </c>
      <c r="I881" s="5" t="s">
        <v>3354</v>
      </c>
      <c r="J881" s="5" t="s">
        <v>22</v>
      </c>
      <c r="K881" s="5" t="s">
        <v>13308</v>
      </c>
      <c r="L881" s="5" t="s">
        <v>4598</v>
      </c>
      <c r="M881" s="5" t="s">
        <v>12063</v>
      </c>
    </row>
    <row r="882" spans="1:13" x14ac:dyDescent="0.25">
      <c r="A882" s="5" t="s">
        <v>21</v>
      </c>
      <c r="B882" s="5" t="s">
        <v>876</v>
      </c>
      <c r="C882" s="5" t="s">
        <v>2111</v>
      </c>
      <c r="D882" s="5" t="s">
        <v>5843</v>
      </c>
      <c r="E882" s="5" t="s">
        <v>7087</v>
      </c>
      <c r="F882" s="5" t="s">
        <v>8331</v>
      </c>
      <c r="G882" s="5" t="s">
        <v>9575</v>
      </c>
      <c r="H882" s="5" t="s">
        <v>10819</v>
      </c>
      <c r="I882" s="5" t="s">
        <v>3355</v>
      </c>
      <c r="J882" s="5" t="s">
        <v>22</v>
      </c>
      <c r="K882" s="5" t="s">
        <v>13309</v>
      </c>
      <c r="L882" s="5" t="s">
        <v>4599</v>
      </c>
      <c r="M882" s="5" t="s">
        <v>12064</v>
      </c>
    </row>
    <row r="883" spans="1:13" x14ac:dyDescent="0.25">
      <c r="A883" s="5" t="s">
        <v>21</v>
      </c>
      <c r="B883" s="5" t="s">
        <v>877</v>
      </c>
      <c r="C883" s="5" t="s">
        <v>2112</v>
      </c>
      <c r="D883" s="5" t="s">
        <v>5844</v>
      </c>
      <c r="E883" s="5" t="s">
        <v>7088</v>
      </c>
      <c r="F883" s="5" t="s">
        <v>8332</v>
      </c>
      <c r="G883" s="5" t="s">
        <v>9576</v>
      </c>
      <c r="H883" s="5" t="s">
        <v>10820</v>
      </c>
      <c r="I883" s="5" t="s">
        <v>3356</v>
      </c>
      <c r="J883" s="5" t="s">
        <v>22</v>
      </c>
      <c r="K883" s="5" t="s">
        <v>13310</v>
      </c>
      <c r="L883" s="5" t="s">
        <v>4600</v>
      </c>
      <c r="M883" s="5" t="s">
        <v>12065</v>
      </c>
    </row>
    <row r="884" spans="1:13" x14ac:dyDescent="0.25">
      <c r="A884" s="5" t="s">
        <v>21</v>
      </c>
      <c r="B884" s="5" t="s">
        <v>878</v>
      </c>
      <c r="C884" s="5" t="s">
        <v>2113</v>
      </c>
      <c r="D884" s="5" t="s">
        <v>5845</v>
      </c>
      <c r="E884" s="5" t="s">
        <v>7089</v>
      </c>
      <c r="F884" s="5" t="s">
        <v>8333</v>
      </c>
      <c r="G884" s="5" t="s">
        <v>9577</v>
      </c>
      <c r="H884" s="5" t="s">
        <v>10821</v>
      </c>
      <c r="I884" s="5" t="s">
        <v>3357</v>
      </c>
      <c r="J884" s="5" t="s">
        <v>22</v>
      </c>
      <c r="K884" s="5" t="s">
        <v>13311</v>
      </c>
      <c r="L884" s="5" t="s">
        <v>4601</v>
      </c>
      <c r="M884" s="5" t="s">
        <v>12066</v>
      </c>
    </row>
    <row r="885" spans="1:13" x14ac:dyDescent="0.25">
      <c r="A885" s="5" t="s">
        <v>21</v>
      </c>
      <c r="B885" s="5" t="s">
        <v>879</v>
      </c>
      <c r="C885" s="5" t="s">
        <v>2114</v>
      </c>
      <c r="D885" s="5" t="s">
        <v>5846</v>
      </c>
      <c r="E885" s="5" t="s">
        <v>7090</v>
      </c>
      <c r="F885" s="5" t="s">
        <v>8334</v>
      </c>
      <c r="G885" s="5" t="s">
        <v>9578</v>
      </c>
      <c r="H885" s="5" t="s">
        <v>10822</v>
      </c>
      <c r="I885" s="5" t="s">
        <v>3358</v>
      </c>
      <c r="J885" s="5" t="s">
        <v>22</v>
      </c>
      <c r="K885" s="5" t="s">
        <v>13312</v>
      </c>
      <c r="L885" s="5" t="s">
        <v>4602</v>
      </c>
      <c r="M885" s="5" t="s">
        <v>12067</v>
      </c>
    </row>
    <row r="886" spans="1:13" x14ac:dyDescent="0.25">
      <c r="A886" s="5" t="s">
        <v>21</v>
      </c>
      <c r="B886" s="5" t="s">
        <v>880</v>
      </c>
      <c r="C886" s="5" t="s">
        <v>2115</v>
      </c>
      <c r="D886" s="5" t="s">
        <v>5847</v>
      </c>
      <c r="E886" s="5" t="s">
        <v>7091</v>
      </c>
      <c r="F886" s="5" t="s">
        <v>8335</v>
      </c>
      <c r="G886" s="5" t="s">
        <v>9579</v>
      </c>
      <c r="H886" s="5" t="s">
        <v>10823</v>
      </c>
      <c r="I886" s="5" t="s">
        <v>3359</v>
      </c>
      <c r="J886" s="5" t="s">
        <v>22</v>
      </c>
      <c r="K886" s="5" t="s">
        <v>13313</v>
      </c>
      <c r="L886" s="5" t="s">
        <v>4603</v>
      </c>
      <c r="M886" s="5" t="s">
        <v>12068</v>
      </c>
    </row>
    <row r="887" spans="1:13" x14ac:dyDescent="0.25">
      <c r="A887" s="5" t="s">
        <v>21</v>
      </c>
      <c r="B887" s="5" t="s">
        <v>13695</v>
      </c>
      <c r="C887" s="5" t="s">
        <v>2116</v>
      </c>
      <c r="D887" s="5" t="s">
        <v>5848</v>
      </c>
      <c r="E887" s="5" t="s">
        <v>7092</v>
      </c>
      <c r="F887" s="5" t="s">
        <v>8336</v>
      </c>
      <c r="G887" s="5" t="s">
        <v>9580</v>
      </c>
      <c r="H887" s="5" t="s">
        <v>10824</v>
      </c>
      <c r="I887" s="5" t="s">
        <v>3360</v>
      </c>
      <c r="J887" s="5" t="s">
        <v>22</v>
      </c>
      <c r="K887" s="5" t="s">
        <v>13314</v>
      </c>
      <c r="L887" s="5" t="s">
        <v>4604</v>
      </c>
      <c r="M887" s="5" t="s">
        <v>12069</v>
      </c>
    </row>
    <row r="888" spans="1:13" x14ac:dyDescent="0.25">
      <c r="A888" s="5" t="s">
        <v>21</v>
      </c>
      <c r="B888" s="5" t="s">
        <v>881</v>
      </c>
      <c r="C888" s="5" t="s">
        <v>2117</v>
      </c>
      <c r="D888" s="5" t="s">
        <v>5849</v>
      </c>
      <c r="E888" s="5" t="s">
        <v>7093</v>
      </c>
      <c r="F888" s="5" t="s">
        <v>8337</v>
      </c>
      <c r="G888" s="5" t="s">
        <v>9581</v>
      </c>
      <c r="H888" s="5" t="s">
        <v>10825</v>
      </c>
      <c r="I888" s="5" t="s">
        <v>3361</v>
      </c>
      <c r="J888" s="5" t="s">
        <v>22</v>
      </c>
      <c r="K888" s="5" t="s">
        <v>13315</v>
      </c>
      <c r="L888" s="5" t="s">
        <v>4605</v>
      </c>
      <c r="M888" s="5" t="s">
        <v>12070</v>
      </c>
    </row>
    <row r="889" spans="1:13" x14ac:dyDescent="0.25">
      <c r="A889" s="5" t="s">
        <v>21</v>
      </c>
      <c r="B889" s="5" t="s">
        <v>882</v>
      </c>
      <c r="C889" s="5" t="s">
        <v>2118</v>
      </c>
      <c r="D889" s="5" t="s">
        <v>5850</v>
      </c>
      <c r="E889" s="5" t="s">
        <v>7094</v>
      </c>
      <c r="F889" s="5" t="s">
        <v>8338</v>
      </c>
      <c r="G889" s="5" t="s">
        <v>9582</v>
      </c>
      <c r="H889" s="5" t="s">
        <v>10826</v>
      </c>
      <c r="I889" s="5" t="s">
        <v>3362</v>
      </c>
      <c r="J889" s="5" t="s">
        <v>22</v>
      </c>
      <c r="K889" s="5" t="s">
        <v>13316</v>
      </c>
      <c r="L889" s="5" t="s">
        <v>4606</v>
      </c>
      <c r="M889" s="5" t="s">
        <v>12071</v>
      </c>
    </row>
    <row r="890" spans="1:13" x14ac:dyDescent="0.25">
      <c r="A890" s="5" t="s">
        <v>21</v>
      </c>
      <c r="B890" s="5" t="s">
        <v>883</v>
      </c>
      <c r="C890" s="5" t="s">
        <v>2119</v>
      </c>
      <c r="D890" s="5" t="s">
        <v>5851</v>
      </c>
      <c r="E890" s="5" t="s">
        <v>7095</v>
      </c>
      <c r="F890" s="5" t="s">
        <v>8339</v>
      </c>
      <c r="G890" s="5" t="s">
        <v>9583</v>
      </c>
      <c r="H890" s="5" t="s">
        <v>10827</v>
      </c>
      <c r="I890" s="5" t="s">
        <v>3363</v>
      </c>
      <c r="J890" s="5" t="s">
        <v>22</v>
      </c>
      <c r="K890" s="5" t="s">
        <v>13317</v>
      </c>
      <c r="L890" s="5" t="s">
        <v>4607</v>
      </c>
      <c r="M890" s="5" t="s">
        <v>12072</v>
      </c>
    </row>
    <row r="891" spans="1:13" x14ac:dyDescent="0.25">
      <c r="A891" s="5" t="s">
        <v>21</v>
      </c>
      <c r="B891" s="5" t="s">
        <v>884</v>
      </c>
      <c r="C891" s="5" t="s">
        <v>2120</v>
      </c>
      <c r="D891" s="5" t="s">
        <v>5852</v>
      </c>
      <c r="E891" s="5" t="s">
        <v>7096</v>
      </c>
      <c r="F891" s="5" t="s">
        <v>8340</v>
      </c>
      <c r="G891" s="5" t="s">
        <v>9584</v>
      </c>
      <c r="H891" s="5" t="s">
        <v>10828</v>
      </c>
      <c r="I891" s="5" t="s">
        <v>3364</v>
      </c>
      <c r="J891" s="5" t="s">
        <v>22</v>
      </c>
      <c r="K891" s="5" t="s">
        <v>13318</v>
      </c>
      <c r="L891" s="5" t="s">
        <v>4608</v>
      </c>
      <c r="M891" s="5" t="s">
        <v>12073</v>
      </c>
    </row>
    <row r="892" spans="1:13" x14ac:dyDescent="0.25">
      <c r="A892" s="5" t="s">
        <v>21</v>
      </c>
      <c r="B892" s="5" t="s">
        <v>885</v>
      </c>
      <c r="C892" s="5" t="s">
        <v>2121</v>
      </c>
      <c r="D892" s="5" t="s">
        <v>5853</v>
      </c>
      <c r="E892" s="5" t="s">
        <v>7097</v>
      </c>
      <c r="F892" s="5" t="s">
        <v>8341</v>
      </c>
      <c r="G892" s="5" t="s">
        <v>9585</v>
      </c>
      <c r="H892" s="5" t="s">
        <v>10829</v>
      </c>
      <c r="I892" s="5" t="s">
        <v>3365</v>
      </c>
      <c r="J892" s="5" t="s">
        <v>22</v>
      </c>
      <c r="K892" s="5" t="s">
        <v>13319</v>
      </c>
      <c r="L892" s="5" t="s">
        <v>4609</v>
      </c>
      <c r="M892" s="5" t="s">
        <v>12074</v>
      </c>
    </row>
    <row r="893" spans="1:13" x14ac:dyDescent="0.25">
      <c r="A893" s="5" t="s">
        <v>21</v>
      </c>
      <c r="B893" s="5" t="s">
        <v>886</v>
      </c>
      <c r="C893" s="5" t="s">
        <v>2122</v>
      </c>
      <c r="D893" s="5" t="s">
        <v>5854</v>
      </c>
      <c r="E893" s="5" t="s">
        <v>7098</v>
      </c>
      <c r="F893" s="5" t="s">
        <v>8342</v>
      </c>
      <c r="G893" s="5" t="s">
        <v>9586</v>
      </c>
      <c r="H893" s="5" t="s">
        <v>10830</v>
      </c>
      <c r="I893" s="5" t="s">
        <v>3366</v>
      </c>
      <c r="J893" s="5" t="s">
        <v>22</v>
      </c>
      <c r="K893" s="5" t="s">
        <v>13320</v>
      </c>
      <c r="L893" s="5" t="s">
        <v>4610</v>
      </c>
      <c r="M893" s="5" t="s">
        <v>12075</v>
      </c>
    </row>
    <row r="894" spans="1:13" x14ac:dyDescent="0.25">
      <c r="A894" s="5" t="s">
        <v>21</v>
      </c>
      <c r="B894" s="5" t="s">
        <v>13696</v>
      </c>
      <c r="C894" s="5" t="s">
        <v>2123</v>
      </c>
      <c r="D894" s="5" t="s">
        <v>5855</v>
      </c>
      <c r="E894" s="5" t="s">
        <v>7099</v>
      </c>
      <c r="F894" s="5" t="s">
        <v>8343</v>
      </c>
      <c r="G894" s="5" t="s">
        <v>9587</v>
      </c>
      <c r="H894" s="5" t="s">
        <v>10831</v>
      </c>
      <c r="I894" s="5" t="s">
        <v>3367</v>
      </c>
      <c r="J894" s="5" t="s">
        <v>22</v>
      </c>
      <c r="K894" s="5" t="s">
        <v>13321</v>
      </c>
      <c r="L894" s="5" t="s">
        <v>4611</v>
      </c>
      <c r="M894" s="5" t="s">
        <v>12076</v>
      </c>
    </row>
    <row r="895" spans="1:13" x14ac:dyDescent="0.25">
      <c r="A895" s="5" t="s">
        <v>21</v>
      </c>
      <c r="B895" s="5" t="s">
        <v>887</v>
      </c>
      <c r="C895" s="5" t="s">
        <v>2124</v>
      </c>
      <c r="D895" s="5" t="s">
        <v>5856</v>
      </c>
      <c r="E895" s="5" t="s">
        <v>7100</v>
      </c>
      <c r="F895" s="5" t="s">
        <v>8344</v>
      </c>
      <c r="G895" s="5" t="s">
        <v>9588</v>
      </c>
      <c r="H895" s="5" t="s">
        <v>10832</v>
      </c>
      <c r="I895" s="5" t="s">
        <v>3368</v>
      </c>
      <c r="J895" s="5" t="s">
        <v>22</v>
      </c>
      <c r="K895" s="5" t="s">
        <v>13322</v>
      </c>
      <c r="L895" s="5" t="s">
        <v>4612</v>
      </c>
      <c r="M895" s="5" t="s">
        <v>12077</v>
      </c>
    </row>
    <row r="896" spans="1:13" x14ac:dyDescent="0.25">
      <c r="A896" s="5" t="s">
        <v>21</v>
      </c>
      <c r="B896" s="5" t="s">
        <v>888</v>
      </c>
      <c r="C896" s="5" t="s">
        <v>2125</v>
      </c>
      <c r="D896" s="5" t="s">
        <v>5857</v>
      </c>
      <c r="E896" s="5" t="s">
        <v>7101</v>
      </c>
      <c r="F896" s="5" t="s">
        <v>8345</v>
      </c>
      <c r="G896" s="5" t="s">
        <v>9589</v>
      </c>
      <c r="H896" s="5" t="s">
        <v>10833</v>
      </c>
      <c r="I896" s="5" t="s">
        <v>3369</v>
      </c>
      <c r="J896" s="5" t="s">
        <v>22</v>
      </c>
      <c r="K896" s="5" t="s">
        <v>13323</v>
      </c>
      <c r="L896" s="5" t="s">
        <v>4613</v>
      </c>
      <c r="M896" s="5" t="s">
        <v>12078</v>
      </c>
    </row>
    <row r="897" spans="1:13" x14ac:dyDescent="0.25">
      <c r="A897" s="5" t="s">
        <v>21</v>
      </c>
      <c r="B897" s="5" t="s">
        <v>889</v>
      </c>
      <c r="C897" s="5" t="s">
        <v>2126</v>
      </c>
      <c r="D897" s="5" t="s">
        <v>5858</v>
      </c>
      <c r="E897" s="5" t="s">
        <v>7102</v>
      </c>
      <c r="F897" s="5" t="s">
        <v>8346</v>
      </c>
      <c r="G897" s="5" t="s">
        <v>9590</v>
      </c>
      <c r="H897" s="5" t="s">
        <v>10834</v>
      </c>
      <c r="I897" s="5" t="s">
        <v>3370</v>
      </c>
      <c r="J897" s="5" t="s">
        <v>22</v>
      </c>
      <c r="K897" s="5" t="s">
        <v>13324</v>
      </c>
      <c r="L897" s="5" t="s">
        <v>4614</v>
      </c>
      <c r="M897" s="5" t="s">
        <v>12079</v>
      </c>
    </row>
    <row r="898" spans="1:13" x14ac:dyDescent="0.25">
      <c r="A898" s="5" t="s">
        <v>21</v>
      </c>
      <c r="B898" s="5" t="s">
        <v>890</v>
      </c>
      <c r="C898" s="5" t="s">
        <v>2127</v>
      </c>
      <c r="D898" s="5" t="s">
        <v>5859</v>
      </c>
      <c r="E898" s="5" t="s">
        <v>7103</v>
      </c>
      <c r="F898" s="5" t="s">
        <v>8347</v>
      </c>
      <c r="G898" s="5" t="s">
        <v>9591</v>
      </c>
      <c r="H898" s="5" t="s">
        <v>10835</v>
      </c>
      <c r="I898" s="5" t="s">
        <v>3371</v>
      </c>
      <c r="J898" s="5" t="s">
        <v>22</v>
      </c>
      <c r="K898" s="5" t="s">
        <v>13325</v>
      </c>
      <c r="L898" s="5" t="s">
        <v>4615</v>
      </c>
      <c r="M898" s="5" t="s">
        <v>12080</v>
      </c>
    </row>
    <row r="899" spans="1:13" x14ac:dyDescent="0.25">
      <c r="A899" s="5" t="s">
        <v>21</v>
      </c>
      <c r="B899" s="5" t="s">
        <v>891</v>
      </c>
      <c r="C899" s="5" t="s">
        <v>2128</v>
      </c>
      <c r="D899" s="5" t="s">
        <v>5860</v>
      </c>
      <c r="E899" s="5" t="s">
        <v>7104</v>
      </c>
      <c r="F899" s="5" t="s">
        <v>8348</v>
      </c>
      <c r="G899" s="5" t="s">
        <v>9592</v>
      </c>
      <c r="H899" s="5" t="s">
        <v>10836</v>
      </c>
      <c r="I899" s="5" t="s">
        <v>3372</v>
      </c>
      <c r="J899" s="5" t="s">
        <v>22</v>
      </c>
      <c r="K899" s="5" t="s">
        <v>13326</v>
      </c>
      <c r="L899" s="5" t="s">
        <v>4616</v>
      </c>
      <c r="M899" s="5" t="s">
        <v>12081</v>
      </c>
    </row>
    <row r="900" spans="1:13" x14ac:dyDescent="0.25">
      <c r="A900" s="5" t="s">
        <v>21</v>
      </c>
      <c r="B900" s="5" t="s">
        <v>892</v>
      </c>
      <c r="C900" s="5" t="s">
        <v>2129</v>
      </c>
      <c r="D900" s="5" t="s">
        <v>5861</v>
      </c>
      <c r="E900" s="5" t="s">
        <v>7105</v>
      </c>
      <c r="F900" s="5" t="s">
        <v>8349</v>
      </c>
      <c r="G900" s="5" t="s">
        <v>9593</v>
      </c>
      <c r="H900" s="5" t="s">
        <v>10837</v>
      </c>
      <c r="I900" s="5" t="s">
        <v>3373</v>
      </c>
      <c r="J900" s="5" t="s">
        <v>22</v>
      </c>
      <c r="K900" s="5" t="s">
        <v>13327</v>
      </c>
      <c r="L900" s="5" t="s">
        <v>4617</v>
      </c>
      <c r="M900" s="5" t="s">
        <v>12082</v>
      </c>
    </row>
    <row r="901" spans="1:13" x14ac:dyDescent="0.25">
      <c r="A901" s="5" t="s">
        <v>21</v>
      </c>
      <c r="B901" s="5" t="s">
        <v>893</v>
      </c>
      <c r="C901" s="5" t="s">
        <v>2130</v>
      </c>
      <c r="D901" s="5" t="s">
        <v>5862</v>
      </c>
      <c r="E901" s="5" t="s">
        <v>7106</v>
      </c>
      <c r="F901" s="5" t="s">
        <v>8350</v>
      </c>
      <c r="G901" s="5" t="s">
        <v>9594</v>
      </c>
      <c r="H901" s="5" t="s">
        <v>10838</v>
      </c>
      <c r="I901" s="5" t="s">
        <v>3374</v>
      </c>
      <c r="J901" s="5" t="s">
        <v>22</v>
      </c>
      <c r="K901" s="5" t="s">
        <v>13328</v>
      </c>
      <c r="L901" s="5" t="s">
        <v>4618</v>
      </c>
      <c r="M901" s="5" t="s">
        <v>12083</v>
      </c>
    </row>
    <row r="902" spans="1:13" x14ac:dyDescent="0.25">
      <c r="A902" s="5" t="s">
        <v>21</v>
      </c>
      <c r="B902" s="5" t="s">
        <v>894</v>
      </c>
      <c r="C902" s="5" t="s">
        <v>2131</v>
      </c>
      <c r="D902" s="5" t="s">
        <v>5863</v>
      </c>
      <c r="E902" s="5" t="s">
        <v>7107</v>
      </c>
      <c r="F902" s="5" t="s">
        <v>8351</v>
      </c>
      <c r="G902" s="5" t="s">
        <v>9595</v>
      </c>
      <c r="H902" s="5" t="s">
        <v>10839</v>
      </c>
      <c r="I902" s="5" t="s">
        <v>3375</v>
      </c>
      <c r="J902" s="5" t="s">
        <v>22</v>
      </c>
      <c r="K902" s="5" t="s">
        <v>13329</v>
      </c>
      <c r="L902" s="5" t="s">
        <v>4619</v>
      </c>
      <c r="M902" s="5" t="s">
        <v>12084</v>
      </c>
    </row>
    <row r="903" spans="1:13" x14ac:dyDescent="0.25">
      <c r="A903" s="5" t="s">
        <v>21</v>
      </c>
      <c r="B903" s="5" t="s">
        <v>895</v>
      </c>
      <c r="C903" s="5" t="s">
        <v>2132</v>
      </c>
      <c r="D903" s="5" t="s">
        <v>5864</v>
      </c>
      <c r="E903" s="5" t="s">
        <v>7108</v>
      </c>
      <c r="F903" s="5" t="s">
        <v>8352</v>
      </c>
      <c r="G903" s="5" t="s">
        <v>9596</v>
      </c>
      <c r="H903" s="5" t="s">
        <v>10840</v>
      </c>
      <c r="I903" s="5" t="s">
        <v>3376</v>
      </c>
      <c r="J903" s="5" t="s">
        <v>22</v>
      </c>
      <c r="K903" s="5" t="s">
        <v>13330</v>
      </c>
      <c r="L903" s="5" t="s">
        <v>4620</v>
      </c>
      <c r="M903" s="5" t="s">
        <v>12085</v>
      </c>
    </row>
    <row r="904" spans="1:13" x14ac:dyDescent="0.25">
      <c r="A904" s="5" t="s">
        <v>21</v>
      </c>
      <c r="B904" s="5" t="s">
        <v>896</v>
      </c>
      <c r="C904" s="5" t="s">
        <v>2133</v>
      </c>
      <c r="D904" s="5" t="s">
        <v>5865</v>
      </c>
      <c r="E904" s="5" t="s">
        <v>7109</v>
      </c>
      <c r="F904" s="5" t="s">
        <v>8353</v>
      </c>
      <c r="G904" s="5" t="s">
        <v>9597</v>
      </c>
      <c r="H904" s="5" t="s">
        <v>10841</v>
      </c>
      <c r="I904" s="5" t="s">
        <v>3377</v>
      </c>
      <c r="J904" s="5" t="s">
        <v>22</v>
      </c>
      <c r="K904" s="5" t="s">
        <v>13331</v>
      </c>
      <c r="L904" s="5" t="s">
        <v>4621</v>
      </c>
      <c r="M904" s="5" t="s">
        <v>12086</v>
      </c>
    </row>
    <row r="905" spans="1:13" x14ac:dyDescent="0.25">
      <c r="A905" s="5" t="s">
        <v>21</v>
      </c>
      <c r="B905" s="5" t="s">
        <v>13697</v>
      </c>
      <c r="C905" s="5" t="s">
        <v>2134</v>
      </c>
      <c r="D905" s="5" t="s">
        <v>5866</v>
      </c>
      <c r="E905" s="5" t="s">
        <v>7110</v>
      </c>
      <c r="F905" s="5" t="s">
        <v>8354</v>
      </c>
      <c r="G905" s="5" t="s">
        <v>9598</v>
      </c>
      <c r="H905" s="5" t="s">
        <v>10842</v>
      </c>
      <c r="I905" s="5" t="s">
        <v>3378</v>
      </c>
      <c r="J905" s="5" t="s">
        <v>22</v>
      </c>
      <c r="K905" s="5" t="s">
        <v>13332</v>
      </c>
      <c r="L905" s="5" t="s">
        <v>4622</v>
      </c>
      <c r="M905" s="5" t="s">
        <v>12087</v>
      </c>
    </row>
    <row r="906" spans="1:13" x14ac:dyDescent="0.25">
      <c r="A906" s="5" t="s">
        <v>21</v>
      </c>
      <c r="B906" s="5" t="s">
        <v>897</v>
      </c>
      <c r="C906" s="5" t="s">
        <v>2135</v>
      </c>
      <c r="D906" s="5" t="s">
        <v>5867</v>
      </c>
      <c r="E906" s="5" t="s">
        <v>7111</v>
      </c>
      <c r="F906" s="5" t="s">
        <v>8355</v>
      </c>
      <c r="G906" s="5" t="s">
        <v>9599</v>
      </c>
      <c r="H906" s="5" t="s">
        <v>10843</v>
      </c>
      <c r="I906" s="5" t="s">
        <v>3379</v>
      </c>
      <c r="J906" s="5" t="s">
        <v>22</v>
      </c>
      <c r="K906" s="5" t="s">
        <v>13333</v>
      </c>
      <c r="L906" s="5" t="s">
        <v>4623</v>
      </c>
      <c r="M906" s="5" t="s">
        <v>12088</v>
      </c>
    </row>
    <row r="907" spans="1:13" x14ac:dyDescent="0.25">
      <c r="A907" s="5" t="s">
        <v>21</v>
      </c>
      <c r="B907" s="5" t="s">
        <v>898</v>
      </c>
      <c r="C907" s="5" t="s">
        <v>2136</v>
      </c>
      <c r="D907" s="5" t="s">
        <v>5868</v>
      </c>
      <c r="E907" s="5" t="s">
        <v>7112</v>
      </c>
      <c r="F907" s="5" t="s">
        <v>8356</v>
      </c>
      <c r="G907" s="5" t="s">
        <v>9600</v>
      </c>
      <c r="H907" s="5" t="s">
        <v>10844</v>
      </c>
      <c r="I907" s="5" t="s">
        <v>3380</v>
      </c>
      <c r="J907" s="5" t="s">
        <v>22</v>
      </c>
      <c r="K907" s="5" t="s">
        <v>13334</v>
      </c>
      <c r="L907" s="5" t="s">
        <v>4624</v>
      </c>
      <c r="M907" s="5" t="s">
        <v>12089</v>
      </c>
    </row>
    <row r="908" spans="1:13" x14ac:dyDescent="0.25">
      <c r="A908" s="5" t="s">
        <v>21</v>
      </c>
      <c r="B908" s="5" t="s">
        <v>899</v>
      </c>
      <c r="C908" s="5" t="s">
        <v>2137</v>
      </c>
      <c r="D908" s="5" t="s">
        <v>5869</v>
      </c>
      <c r="E908" s="5" t="s">
        <v>7113</v>
      </c>
      <c r="F908" s="5" t="s">
        <v>8357</v>
      </c>
      <c r="G908" s="5" t="s">
        <v>9601</v>
      </c>
      <c r="H908" s="5" t="s">
        <v>10845</v>
      </c>
      <c r="I908" s="5" t="s">
        <v>3381</v>
      </c>
      <c r="J908" s="5" t="s">
        <v>22</v>
      </c>
      <c r="K908" s="5" t="s">
        <v>13335</v>
      </c>
      <c r="L908" s="5" t="s">
        <v>4625</v>
      </c>
      <c r="M908" s="5" t="s">
        <v>12090</v>
      </c>
    </row>
    <row r="909" spans="1:13" x14ac:dyDescent="0.25">
      <c r="A909" s="5" t="s">
        <v>21</v>
      </c>
      <c r="B909" s="5" t="s">
        <v>900</v>
      </c>
      <c r="C909" s="5" t="s">
        <v>2138</v>
      </c>
      <c r="D909" s="5" t="s">
        <v>5870</v>
      </c>
      <c r="E909" s="5" t="s">
        <v>7114</v>
      </c>
      <c r="F909" s="5" t="s">
        <v>8358</v>
      </c>
      <c r="G909" s="5" t="s">
        <v>9602</v>
      </c>
      <c r="H909" s="5" t="s">
        <v>10846</v>
      </c>
      <c r="I909" s="5" t="s">
        <v>3382</v>
      </c>
      <c r="J909" s="5" t="s">
        <v>22</v>
      </c>
      <c r="K909" s="5" t="s">
        <v>13336</v>
      </c>
      <c r="L909" s="5" t="s">
        <v>4626</v>
      </c>
      <c r="M909" s="5" t="s">
        <v>12091</v>
      </c>
    </row>
    <row r="910" spans="1:13" x14ac:dyDescent="0.25">
      <c r="A910" s="5" t="s">
        <v>21</v>
      </c>
      <c r="B910" s="5" t="s">
        <v>901</v>
      </c>
      <c r="C910" s="5" t="s">
        <v>2139</v>
      </c>
      <c r="D910" s="5" t="s">
        <v>5871</v>
      </c>
      <c r="E910" s="5" t="s">
        <v>7115</v>
      </c>
      <c r="F910" s="5" t="s">
        <v>8359</v>
      </c>
      <c r="G910" s="5" t="s">
        <v>9603</v>
      </c>
      <c r="H910" s="5" t="s">
        <v>10847</v>
      </c>
      <c r="I910" s="5" t="s">
        <v>3383</v>
      </c>
      <c r="J910" s="5" t="s">
        <v>22</v>
      </c>
      <c r="K910" s="5" t="s">
        <v>13337</v>
      </c>
      <c r="L910" s="5" t="s">
        <v>4627</v>
      </c>
      <c r="M910" s="5" t="s">
        <v>12092</v>
      </c>
    </row>
    <row r="911" spans="1:13" x14ac:dyDescent="0.25">
      <c r="A911" s="5" t="s">
        <v>21</v>
      </c>
      <c r="B911" s="5" t="s">
        <v>902</v>
      </c>
      <c r="C911" s="5" t="s">
        <v>2140</v>
      </c>
      <c r="D911" s="5" t="s">
        <v>5872</v>
      </c>
      <c r="E911" s="5" t="s">
        <v>7116</v>
      </c>
      <c r="F911" s="5" t="s">
        <v>8360</v>
      </c>
      <c r="G911" s="5" t="s">
        <v>9604</v>
      </c>
      <c r="H911" s="5" t="s">
        <v>10848</v>
      </c>
      <c r="I911" s="5" t="s">
        <v>3384</v>
      </c>
      <c r="J911" s="5" t="s">
        <v>22</v>
      </c>
      <c r="K911" s="5" t="s">
        <v>13338</v>
      </c>
      <c r="L911" s="5" t="s">
        <v>4628</v>
      </c>
      <c r="M911" s="5" t="s">
        <v>12093</v>
      </c>
    </row>
    <row r="912" spans="1:13" x14ac:dyDescent="0.25">
      <c r="A912" s="5" t="s">
        <v>21</v>
      </c>
      <c r="B912" s="5" t="s">
        <v>903</v>
      </c>
      <c r="C912" s="5" t="s">
        <v>2141</v>
      </c>
      <c r="D912" s="5" t="s">
        <v>5873</v>
      </c>
      <c r="E912" s="5" t="s">
        <v>7117</v>
      </c>
      <c r="F912" s="5" t="s">
        <v>8361</v>
      </c>
      <c r="G912" s="5" t="s">
        <v>9605</v>
      </c>
      <c r="H912" s="5" t="s">
        <v>10849</v>
      </c>
      <c r="I912" s="5" t="s">
        <v>3385</v>
      </c>
      <c r="J912" s="5" t="s">
        <v>22</v>
      </c>
      <c r="K912" s="5" t="s">
        <v>13339</v>
      </c>
      <c r="L912" s="5" t="s">
        <v>4629</v>
      </c>
      <c r="M912" s="5" t="s">
        <v>12094</v>
      </c>
    </row>
    <row r="913" spans="1:13" x14ac:dyDescent="0.25">
      <c r="A913" s="5" t="s">
        <v>21</v>
      </c>
      <c r="B913" s="5" t="s">
        <v>904</v>
      </c>
      <c r="C913" s="5" t="s">
        <v>2142</v>
      </c>
      <c r="D913" s="5" t="s">
        <v>5874</v>
      </c>
      <c r="E913" s="5" t="s">
        <v>7118</v>
      </c>
      <c r="F913" s="5" t="s">
        <v>8362</v>
      </c>
      <c r="G913" s="5" t="s">
        <v>9606</v>
      </c>
      <c r="H913" s="5" t="s">
        <v>10850</v>
      </c>
      <c r="I913" s="5" t="s">
        <v>3386</v>
      </c>
      <c r="J913" s="5" t="s">
        <v>22</v>
      </c>
      <c r="K913" s="5" t="s">
        <v>13340</v>
      </c>
      <c r="L913" s="5" t="s">
        <v>4630</v>
      </c>
      <c r="M913" s="5" t="s">
        <v>12095</v>
      </c>
    </row>
    <row r="914" spans="1:13" x14ac:dyDescent="0.25">
      <c r="A914" s="5" t="s">
        <v>21</v>
      </c>
      <c r="B914" s="5" t="s">
        <v>905</v>
      </c>
      <c r="C914" s="5" t="s">
        <v>2143</v>
      </c>
      <c r="D914" s="5" t="s">
        <v>5875</v>
      </c>
      <c r="E914" s="5" t="s">
        <v>7119</v>
      </c>
      <c r="F914" s="5" t="s">
        <v>8363</v>
      </c>
      <c r="G914" s="5" t="s">
        <v>9607</v>
      </c>
      <c r="H914" s="5" t="s">
        <v>10851</v>
      </c>
      <c r="I914" s="5" t="s">
        <v>3387</v>
      </c>
      <c r="J914" s="5" t="s">
        <v>22</v>
      </c>
      <c r="K914" s="5" t="s">
        <v>13341</v>
      </c>
      <c r="L914" s="5" t="s">
        <v>4631</v>
      </c>
      <c r="M914" s="5" t="s">
        <v>12096</v>
      </c>
    </row>
    <row r="915" spans="1:13" x14ac:dyDescent="0.25">
      <c r="A915" s="5" t="s">
        <v>21</v>
      </c>
      <c r="B915" s="5" t="s">
        <v>906</v>
      </c>
      <c r="C915" s="5" t="s">
        <v>2144</v>
      </c>
      <c r="D915" s="5" t="s">
        <v>5876</v>
      </c>
      <c r="E915" s="5" t="s">
        <v>7120</v>
      </c>
      <c r="F915" s="5" t="s">
        <v>8364</v>
      </c>
      <c r="G915" s="5" t="s">
        <v>9608</v>
      </c>
      <c r="H915" s="5" t="s">
        <v>10852</v>
      </c>
      <c r="I915" s="5" t="s">
        <v>3388</v>
      </c>
      <c r="J915" s="5" t="s">
        <v>22</v>
      </c>
      <c r="K915" s="5" t="s">
        <v>13342</v>
      </c>
      <c r="L915" s="5" t="s">
        <v>4632</v>
      </c>
      <c r="M915" s="5" t="s">
        <v>12097</v>
      </c>
    </row>
    <row r="916" spans="1:13" x14ac:dyDescent="0.25">
      <c r="A916" s="5" t="s">
        <v>21</v>
      </c>
      <c r="B916" s="5" t="s">
        <v>907</v>
      </c>
      <c r="C916" s="5" t="s">
        <v>2145</v>
      </c>
      <c r="D916" s="5" t="s">
        <v>5877</v>
      </c>
      <c r="E916" s="5" t="s">
        <v>7121</v>
      </c>
      <c r="F916" s="5" t="s">
        <v>8365</v>
      </c>
      <c r="G916" s="5" t="s">
        <v>9609</v>
      </c>
      <c r="H916" s="5" t="s">
        <v>10853</v>
      </c>
      <c r="I916" s="5" t="s">
        <v>3389</v>
      </c>
      <c r="J916" s="5" t="s">
        <v>22</v>
      </c>
      <c r="K916" s="5" t="s">
        <v>13343</v>
      </c>
      <c r="L916" s="5" t="s">
        <v>4633</v>
      </c>
      <c r="M916" s="5" t="s">
        <v>12098</v>
      </c>
    </row>
    <row r="917" spans="1:13" x14ac:dyDescent="0.25">
      <c r="A917" s="5" t="s">
        <v>21</v>
      </c>
      <c r="B917" s="5" t="s">
        <v>908</v>
      </c>
      <c r="C917" s="5" t="s">
        <v>2146</v>
      </c>
      <c r="D917" s="5" t="s">
        <v>5878</v>
      </c>
      <c r="E917" s="5" t="s">
        <v>7122</v>
      </c>
      <c r="F917" s="5" t="s">
        <v>8366</v>
      </c>
      <c r="G917" s="5" t="s">
        <v>9610</v>
      </c>
      <c r="H917" s="5" t="s">
        <v>10854</v>
      </c>
      <c r="I917" s="5" t="s">
        <v>3390</v>
      </c>
      <c r="J917" s="5" t="s">
        <v>22</v>
      </c>
      <c r="K917" s="5" t="s">
        <v>13344</v>
      </c>
      <c r="L917" s="5" t="s">
        <v>4634</v>
      </c>
      <c r="M917" s="5" t="s">
        <v>12099</v>
      </c>
    </row>
    <row r="918" spans="1:13" x14ac:dyDescent="0.25">
      <c r="A918" s="5" t="s">
        <v>21</v>
      </c>
      <c r="B918" s="5" t="s">
        <v>909</v>
      </c>
      <c r="C918" s="5" t="s">
        <v>2147</v>
      </c>
      <c r="D918" s="5" t="s">
        <v>5879</v>
      </c>
      <c r="E918" s="5" t="s">
        <v>7123</v>
      </c>
      <c r="F918" s="5" t="s">
        <v>8367</v>
      </c>
      <c r="G918" s="5" t="s">
        <v>9611</v>
      </c>
      <c r="H918" s="5" t="s">
        <v>10855</v>
      </c>
      <c r="I918" s="5" t="s">
        <v>3391</v>
      </c>
      <c r="J918" s="5" t="s">
        <v>22</v>
      </c>
      <c r="K918" s="5" t="s">
        <v>13345</v>
      </c>
      <c r="L918" s="5" t="s">
        <v>4635</v>
      </c>
      <c r="M918" s="5" t="s">
        <v>12100</v>
      </c>
    </row>
    <row r="919" spans="1:13" x14ac:dyDescent="0.25">
      <c r="A919" s="5" t="s">
        <v>21</v>
      </c>
      <c r="B919" s="5" t="s">
        <v>910</v>
      </c>
      <c r="C919" s="5" t="s">
        <v>2148</v>
      </c>
      <c r="D919" s="5" t="s">
        <v>5880</v>
      </c>
      <c r="E919" s="5" t="s">
        <v>7124</v>
      </c>
      <c r="F919" s="5" t="s">
        <v>8368</v>
      </c>
      <c r="G919" s="5" t="s">
        <v>9612</v>
      </c>
      <c r="H919" s="5" t="s">
        <v>10856</v>
      </c>
      <c r="I919" s="5" t="s">
        <v>3392</v>
      </c>
      <c r="J919" s="5" t="s">
        <v>22</v>
      </c>
      <c r="K919" s="5" t="s">
        <v>13346</v>
      </c>
      <c r="L919" s="5" t="s">
        <v>4636</v>
      </c>
      <c r="M919" s="5" t="s">
        <v>12101</v>
      </c>
    </row>
    <row r="920" spans="1:13" x14ac:dyDescent="0.25">
      <c r="A920" s="5" t="s">
        <v>21</v>
      </c>
      <c r="B920" s="5" t="s">
        <v>911</v>
      </c>
      <c r="C920" s="5" t="s">
        <v>2149</v>
      </c>
      <c r="D920" s="5" t="s">
        <v>5881</v>
      </c>
      <c r="E920" s="5" t="s">
        <v>7125</v>
      </c>
      <c r="F920" s="5" t="s">
        <v>8369</v>
      </c>
      <c r="G920" s="5" t="s">
        <v>9613</v>
      </c>
      <c r="H920" s="5" t="s">
        <v>10857</v>
      </c>
      <c r="I920" s="5" t="s">
        <v>3393</v>
      </c>
      <c r="J920" s="5" t="s">
        <v>22</v>
      </c>
      <c r="K920" s="5" t="s">
        <v>13347</v>
      </c>
      <c r="L920" s="5" t="s">
        <v>4637</v>
      </c>
      <c r="M920" s="5" t="s">
        <v>12102</v>
      </c>
    </row>
    <row r="921" spans="1:13" x14ac:dyDescent="0.25">
      <c r="A921" s="5" t="s">
        <v>21</v>
      </c>
      <c r="B921" s="5" t="s">
        <v>912</v>
      </c>
      <c r="C921" s="5" t="s">
        <v>2150</v>
      </c>
      <c r="D921" s="5" t="s">
        <v>5882</v>
      </c>
      <c r="E921" s="5" t="s">
        <v>7126</v>
      </c>
      <c r="F921" s="5" t="s">
        <v>8370</v>
      </c>
      <c r="G921" s="5" t="s">
        <v>9614</v>
      </c>
      <c r="H921" s="5" t="s">
        <v>10858</v>
      </c>
      <c r="I921" s="5" t="s">
        <v>3394</v>
      </c>
      <c r="J921" s="5" t="s">
        <v>22</v>
      </c>
      <c r="K921" s="5" t="s">
        <v>13348</v>
      </c>
      <c r="L921" s="5" t="s">
        <v>4638</v>
      </c>
      <c r="M921" s="5" t="s">
        <v>12103</v>
      </c>
    </row>
    <row r="922" spans="1:13" x14ac:dyDescent="0.25">
      <c r="A922" s="5" t="s">
        <v>21</v>
      </c>
      <c r="B922" s="5" t="s">
        <v>913</v>
      </c>
      <c r="C922" s="5" t="s">
        <v>2151</v>
      </c>
      <c r="D922" s="5" t="s">
        <v>5883</v>
      </c>
      <c r="E922" s="5" t="s">
        <v>7127</v>
      </c>
      <c r="F922" s="5" t="s">
        <v>8371</v>
      </c>
      <c r="G922" s="5" t="s">
        <v>9615</v>
      </c>
      <c r="H922" s="5" t="s">
        <v>10859</v>
      </c>
      <c r="I922" s="5" t="s">
        <v>3395</v>
      </c>
      <c r="J922" s="5" t="s">
        <v>22</v>
      </c>
      <c r="K922" s="5" t="s">
        <v>13349</v>
      </c>
      <c r="L922" s="5" t="s">
        <v>4639</v>
      </c>
      <c r="M922" s="5" t="s">
        <v>12104</v>
      </c>
    </row>
    <row r="923" spans="1:13" x14ac:dyDescent="0.25">
      <c r="A923" s="5" t="s">
        <v>21</v>
      </c>
      <c r="B923" s="5" t="s">
        <v>914</v>
      </c>
      <c r="C923" s="5" t="s">
        <v>2152</v>
      </c>
      <c r="D923" s="5" t="s">
        <v>5884</v>
      </c>
      <c r="E923" s="5" t="s">
        <v>7128</v>
      </c>
      <c r="F923" s="5" t="s">
        <v>8372</v>
      </c>
      <c r="G923" s="5" t="s">
        <v>9616</v>
      </c>
      <c r="H923" s="5" t="s">
        <v>10860</v>
      </c>
      <c r="I923" s="5" t="s">
        <v>3396</v>
      </c>
      <c r="J923" s="5" t="s">
        <v>22</v>
      </c>
      <c r="K923" s="5" t="s">
        <v>13350</v>
      </c>
      <c r="L923" s="5" t="s">
        <v>4640</v>
      </c>
      <c r="M923" s="5" t="s">
        <v>12105</v>
      </c>
    </row>
    <row r="924" spans="1:13" x14ac:dyDescent="0.25">
      <c r="A924" s="5" t="s">
        <v>21</v>
      </c>
      <c r="B924" s="5" t="s">
        <v>915</v>
      </c>
      <c r="C924" s="5" t="s">
        <v>2153</v>
      </c>
      <c r="D924" s="5" t="s">
        <v>5885</v>
      </c>
      <c r="E924" s="5" t="s">
        <v>7129</v>
      </c>
      <c r="F924" s="5" t="s">
        <v>8373</v>
      </c>
      <c r="G924" s="5" t="s">
        <v>9617</v>
      </c>
      <c r="H924" s="5" t="s">
        <v>10861</v>
      </c>
      <c r="I924" s="5" t="s">
        <v>3397</v>
      </c>
      <c r="J924" s="5" t="s">
        <v>22</v>
      </c>
      <c r="K924" s="5" t="s">
        <v>13351</v>
      </c>
      <c r="L924" s="5" t="s">
        <v>4641</v>
      </c>
      <c r="M924" s="5" t="s">
        <v>12106</v>
      </c>
    </row>
    <row r="925" spans="1:13" x14ac:dyDescent="0.25">
      <c r="A925" s="5" t="s">
        <v>21</v>
      </c>
      <c r="B925" s="5" t="s">
        <v>916</v>
      </c>
      <c r="C925" s="5" t="s">
        <v>2154</v>
      </c>
      <c r="D925" s="5" t="s">
        <v>5886</v>
      </c>
      <c r="E925" s="5" t="s">
        <v>7130</v>
      </c>
      <c r="F925" s="5" t="s">
        <v>8374</v>
      </c>
      <c r="G925" s="5" t="s">
        <v>9618</v>
      </c>
      <c r="H925" s="5" t="s">
        <v>10862</v>
      </c>
      <c r="I925" s="5" t="s">
        <v>3398</v>
      </c>
      <c r="J925" s="5" t="s">
        <v>22</v>
      </c>
      <c r="K925" s="5" t="s">
        <v>13352</v>
      </c>
      <c r="L925" s="5" t="s">
        <v>4642</v>
      </c>
      <c r="M925" s="5" t="s">
        <v>12107</v>
      </c>
    </row>
    <row r="926" spans="1:13" x14ac:dyDescent="0.25">
      <c r="A926" s="5" t="s">
        <v>21</v>
      </c>
      <c r="B926" s="5" t="s">
        <v>917</v>
      </c>
      <c r="C926" s="5" t="s">
        <v>2155</v>
      </c>
      <c r="D926" s="5" t="s">
        <v>5887</v>
      </c>
      <c r="E926" s="5" t="s">
        <v>7131</v>
      </c>
      <c r="F926" s="5" t="s">
        <v>8375</v>
      </c>
      <c r="G926" s="5" t="s">
        <v>9619</v>
      </c>
      <c r="H926" s="5" t="s">
        <v>10863</v>
      </c>
      <c r="I926" s="5" t="s">
        <v>3399</v>
      </c>
      <c r="J926" s="5" t="s">
        <v>22</v>
      </c>
      <c r="K926" s="5" t="s">
        <v>13353</v>
      </c>
      <c r="L926" s="5" t="s">
        <v>4643</v>
      </c>
      <c r="M926" s="5" t="s">
        <v>12108</v>
      </c>
    </row>
    <row r="927" spans="1:13" x14ac:dyDescent="0.25">
      <c r="A927" s="5" t="s">
        <v>21</v>
      </c>
      <c r="B927" s="5" t="s">
        <v>918</v>
      </c>
      <c r="C927" s="5" t="s">
        <v>2156</v>
      </c>
      <c r="D927" s="5" t="s">
        <v>5888</v>
      </c>
      <c r="E927" s="5" t="s">
        <v>7132</v>
      </c>
      <c r="F927" s="5" t="s">
        <v>8376</v>
      </c>
      <c r="G927" s="5" t="s">
        <v>9620</v>
      </c>
      <c r="H927" s="5" t="s">
        <v>10864</v>
      </c>
      <c r="I927" s="5" t="s">
        <v>3400</v>
      </c>
      <c r="J927" s="5" t="s">
        <v>22</v>
      </c>
      <c r="K927" s="5" t="s">
        <v>13354</v>
      </c>
      <c r="L927" s="5" t="s">
        <v>4644</v>
      </c>
      <c r="M927" s="5" t="s">
        <v>12109</v>
      </c>
    </row>
    <row r="928" spans="1:13" x14ac:dyDescent="0.25">
      <c r="A928" s="5" t="s">
        <v>21</v>
      </c>
      <c r="B928" s="5" t="s">
        <v>919</v>
      </c>
      <c r="C928" s="5" t="s">
        <v>2157</v>
      </c>
      <c r="D928" s="5" t="s">
        <v>5889</v>
      </c>
      <c r="E928" s="5" t="s">
        <v>7133</v>
      </c>
      <c r="F928" s="5" t="s">
        <v>8377</v>
      </c>
      <c r="G928" s="5" t="s">
        <v>9621</v>
      </c>
      <c r="H928" s="5" t="s">
        <v>10865</v>
      </c>
      <c r="I928" s="5" t="s">
        <v>3401</v>
      </c>
      <c r="J928" s="5" t="s">
        <v>22</v>
      </c>
      <c r="K928" s="5" t="s">
        <v>13355</v>
      </c>
      <c r="L928" s="5" t="s">
        <v>4645</v>
      </c>
      <c r="M928" s="5" t="s">
        <v>12110</v>
      </c>
    </row>
    <row r="929" spans="1:13" x14ac:dyDescent="0.25">
      <c r="A929" s="5" t="s">
        <v>21</v>
      </c>
      <c r="B929" s="5" t="s">
        <v>920</v>
      </c>
      <c r="C929" s="5" t="s">
        <v>2158</v>
      </c>
      <c r="D929" s="5" t="s">
        <v>5890</v>
      </c>
      <c r="E929" s="5" t="s">
        <v>7134</v>
      </c>
      <c r="F929" s="5" t="s">
        <v>8378</v>
      </c>
      <c r="G929" s="5" t="s">
        <v>9622</v>
      </c>
      <c r="H929" s="5" t="s">
        <v>10866</v>
      </c>
      <c r="I929" s="5" t="s">
        <v>3402</v>
      </c>
      <c r="J929" s="5" t="s">
        <v>22</v>
      </c>
      <c r="K929" s="5" t="s">
        <v>13356</v>
      </c>
      <c r="L929" s="5" t="s">
        <v>4646</v>
      </c>
      <c r="M929" s="5" t="s">
        <v>12111</v>
      </c>
    </row>
    <row r="930" spans="1:13" x14ac:dyDescent="0.25">
      <c r="A930" s="5" t="s">
        <v>21</v>
      </c>
      <c r="B930" s="5" t="s">
        <v>921</v>
      </c>
      <c r="C930" s="5" t="s">
        <v>2159</v>
      </c>
      <c r="D930" s="5" t="s">
        <v>5891</v>
      </c>
      <c r="E930" s="5" t="s">
        <v>7135</v>
      </c>
      <c r="F930" s="5" t="s">
        <v>8379</v>
      </c>
      <c r="G930" s="5" t="s">
        <v>9623</v>
      </c>
      <c r="H930" s="5" t="s">
        <v>10867</v>
      </c>
      <c r="I930" s="5" t="s">
        <v>3403</v>
      </c>
      <c r="J930" s="5" t="s">
        <v>22</v>
      </c>
      <c r="K930" s="5" t="s">
        <v>13357</v>
      </c>
      <c r="L930" s="5" t="s">
        <v>4647</v>
      </c>
      <c r="M930" s="5" t="s">
        <v>12112</v>
      </c>
    </row>
    <row r="931" spans="1:13" x14ac:dyDescent="0.25">
      <c r="A931" s="5" t="s">
        <v>21</v>
      </c>
      <c r="B931" s="5" t="s">
        <v>922</v>
      </c>
      <c r="C931" s="5" t="s">
        <v>2160</v>
      </c>
      <c r="D931" s="5" t="s">
        <v>5892</v>
      </c>
      <c r="E931" s="5" t="s">
        <v>7136</v>
      </c>
      <c r="F931" s="5" t="s">
        <v>8380</v>
      </c>
      <c r="G931" s="5" t="s">
        <v>9624</v>
      </c>
      <c r="H931" s="5" t="s">
        <v>10868</v>
      </c>
      <c r="I931" s="5" t="s">
        <v>3404</v>
      </c>
      <c r="J931" s="5" t="s">
        <v>22</v>
      </c>
      <c r="K931" s="5" t="s">
        <v>13358</v>
      </c>
      <c r="L931" s="5" t="s">
        <v>4648</v>
      </c>
      <c r="M931" s="5" t="s">
        <v>12113</v>
      </c>
    </row>
    <row r="932" spans="1:13" x14ac:dyDescent="0.25">
      <c r="A932" s="5" t="s">
        <v>21</v>
      </c>
      <c r="B932" s="5" t="s">
        <v>923</v>
      </c>
      <c r="C932" s="5" t="s">
        <v>2161</v>
      </c>
      <c r="D932" s="5" t="s">
        <v>5893</v>
      </c>
      <c r="E932" s="5" t="s">
        <v>7137</v>
      </c>
      <c r="F932" s="5" t="s">
        <v>8381</v>
      </c>
      <c r="G932" s="5" t="s">
        <v>9625</v>
      </c>
      <c r="H932" s="5" t="s">
        <v>10869</v>
      </c>
      <c r="I932" s="5" t="s">
        <v>3405</v>
      </c>
      <c r="J932" s="5" t="s">
        <v>22</v>
      </c>
      <c r="K932" s="5" t="s">
        <v>13359</v>
      </c>
      <c r="L932" s="5" t="s">
        <v>4649</v>
      </c>
      <c r="M932" s="5" t="s">
        <v>12114</v>
      </c>
    </row>
    <row r="933" spans="1:13" x14ac:dyDescent="0.25">
      <c r="A933" s="5" t="s">
        <v>21</v>
      </c>
      <c r="B933" s="5" t="s">
        <v>924</v>
      </c>
      <c r="C933" s="5" t="s">
        <v>2162</v>
      </c>
      <c r="D933" s="5" t="s">
        <v>5894</v>
      </c>
      <c r="E933" s="5" t="s">
        <v>7138</v>
      </c>
      <c r="F933" s="5" t="s">
        <v>8382</v>
      </c>
      <c r="G933" s="5" t="s">
        <v>9626</v>
      </c>
      <c r="H933" s="5" t="s">
        <v>10870</v>
      </c>
      <c r="I933" s="5" t="s">
        <v>3406</v>
      </c>
      <c r="J933" s="5" t="s">
        <v>22</v>
      </c>
      <c r="K933" s="5" t="s">
        <v>13360</v>
      </c>
      <c r="L933" s="5" t="s">
        <v>4650</v>
      </c>
      <c r="M933" s="5" t="s">
        <v>12115</v>
      </c>
    </row>
    <row r="934" spans="1:13" x14ac:dyDescent="0.25">
      <c r="A934" s="5" t="s">
        <v>21</v>
      </c>
      <c r="B934" s="5" t="s">
        <v>925</v>
      </c>
      <c r="C934" s="5" t="s">
        <v>2163</v>
      </c>
      <c r="D934" s="5" t="s">
        <v>5895</v>
      </c>
      <c r="E934" s="5" t="s">
        <v>7139</v>
      </c>
      <c r="F934" s="5" t="s">
        <v>8383</v>
      </c>
      <c r="G934" s="5" t="s">
        <v>9627</v>
      </c>
      <c r="H934" s="5" t="s">
        <v>10871</v>
      </c>
      <c r="I934" s="5" t="s">
        <v>3407</v>
      </c>
      <c r="J934" s="5" t="s">
        <v>22</v>
      </c>
      <c r="K934" s="5" t="s">
        <v>13361</v>
      </c>
      <c r="L934" s="5" t="s">
        <v>4651</v>
      </c>
      <c r="M934" s="5" t="s">
        <v>12116</v>
      </c>
    </row>
    <row r="935" spans="1:13" x14ac:dyDescent="0.25">
      <c r="A935" s="5" t="s">
        <v>21</v>
      </c>
      <c r="B935" s="5" t="s">
        <v>926</v>
      </c>
      <c r="C935" s="5" t="s">
        <v>2164</v>
      </c>
      <c r="D935" s="5" t="s">
        <v>5896</v>
      </c>
      <c r="E935" s="5" t="s">
        <v>7140</v>
      </c>
      <c r="F935" s="5" t="s">
        <v>8384</v>
      </c>
      <c r="G935" s="5" t="s">
        <v>9628</v>
      </c>
      <c r="H935" s="5" t="s">
        <v>10872</v>
      </c>
      <c r="I935" s="5" t="s">
        <v>3408</v>
      </c>
      <c r="J935" s="5" t="s">
        <v>22</v>
      </c>
      <c r="K935" s="5" t="s">
        <v>13362</v>
      </c>
      <c r="L935" s="5" t="s">
        <v>4652</v>
      </c>
      <c r="M935" s="5" t="s">
        <v>12117</v>
      </c>
    </row>
    <row r="936" spans="1:13" x14ac:dyDescent="0.25">
      <c r="A936" s="5" t="s">
        <v>21</v>
      </c>
      <c r="B936" s="5" t="s">
        <v>927</v>
      </c>
      <c r="C936" s="5" t="s">
        <v>2165</v>
      </c>
      <c r="D936" s="5" t="s">
        <v>5897</v>
      </c>
      <c r="E936" s="5" t="s">
        <v>7141</v>
      </c>
      <c r="F936" s="5" t="s">
        <v>8385</v>
      </c>
      <c r="G936" s="5" t="s">
        <v>9629</v>
      </c>
      <c r="H936" s="5" t="s">
        <v>10873</v>
      </c>
      <c r="I936" s="5" t="s">
        <v>3409</v>
      </c>
      <c r="J936" s="5" t="s">
        <v>22</v>
      </c>
      <c r="K936" s="5" t="s">
        <v>13363</v>
      </c>
      <c r="L936" s="5" t="s">
        <v>4653</v>
      </c>
      <c r="M936" s="5" t="s">
        <v>12118</v>
      </c>
    </row>
    <row r="937" spans="1:13" x14ac:dyDescent="0.25">
      <c r="A937" s="5" t="s">
        <v>21</v>
      </c>
      <c r="B937" s="5" t="s">
        <v>928</v>
      </c>
      <c r="C937" s="5" t="s">
        <v>2166</v>
      </c>
      <c r="D937" s="5" t="s">
        <v>5898</v>
      </c>
      <c r="E937" s="5" t="s">
        <v>7142</v>
      </c>
      <c r="F937" s="5" t="s">
        <v>8386</v>
      </c>
      <c r="G937" s="5" t="s">
        <v>9630</v>
      </c>
      <c r="H937" s="5" t="s">
        <v>10874</v>
      </c>
      <c r="I937" s="5" t="s">
        <v>3410</v>
      </c>
      <c r="J937" s="5" t="s">
        <v>22</v>
      </c>
      <c r="K937" s="5" t="s">
        <v>13364</v>
      </c>
      <c r="L937" s="5" t="s">
        <v>4654</v>
      </c>
      <c r="M937" s="5" t="s">
        <v>12119</v>
      </c>
    </row>
    <row r="938" spans="1:13" x14ac:dyDescent="0.25">
      <c r="A938" s="5" t="s">
        <v>21</v>
      </c>
      <c r="B938" s="5" t="s">
        <v>929</v>
      </c>
      <c r="C938" s="5" t="s">
        <v>2167</v>
      </c>
      <c r="D938" s="5" t="s">
        <v>5899</v>
      </c>
      <c r="E938" s="5" t="s">
        <v>7143</v>
      </c>
      <c r="F938" s="5" t="s">
        <v>8387</v>
      </c>
      <c r="G938" s="5" t="s">
        <v>9631</v>
      </c>
      <c r="H938" s="5" t="s">
        <v>10875</v>
      </c>
      <c r="I938" s="5" t="s">
        <v>3411</v>
      </c>
      <c r="J938" s="5" t="s">
        <v>22</v>
      </c>
      <c r="K938" s="5" t="s">
        <v>13365</v>
      </c>
      <c r="L938" s="5" t="s">
        <v>4655</v>
      </c>
      <c r="M938" s="5" t="s">
        <v>12120</v>
      </c>
    </row>
    <row r="939" spans="1:13" x14ac:dyDescent="0.25">
      <c r="A939" s="5" t="s">
        <v>21</v>
      </c>
      <c r="B939" s="5" t="s">
        <v>930</v>
      </c>
      <c r="C939" s="5" t="s">
        <v>2168</v>
      </c>
      <c r="D939" s="5" t="s">
        <v>5900</v>
      </c>
      <c r="E939" s="5" t="s">
        <v>7144</v>
      </c>
      <c r="F939" s="5" t="s">
        <v>8388</v>
      </c>
      <c r="G939" s="5" t="s">
        <v>9632</v>
      </c>
      <c r="H939" s="5" t="s">
        <v>10876</v>
      </c>
      <c r="I939" s="5" t="s">
        <v>3412</v>
      </c>
      <c r="J939" s="5" t="s">
        <v>22</v>
      </c>
      <c r="K939" s="5" t="s">
        <v>13366</v>
      </c>
      <c r="L939" s="5" t="s">
        <v>4656</v>
      </c>
      <c r="M939" s="5" t="s">
        <v>12121</v>
      </c>
    </row>
    <row r="940" spans="1:13" x14ac:dyDescent="0.25">
      <c r="A940" s="5" t="s">
        <v>21</v>
      </c>
      <c r="B940" s="5" t="s">
        <v>931</v>
      </c>
      <c r="C940" s="5" t="s">
        <v>2169</v>
      </c>
      <c r="D940" s="5" t="s">
        <v>5901</v>
      </c>
      <c r="E940" s="5" t="s">
        <v>7145</v>
      </c>
      <c r="F940" s="5" t="s">
        <v>8389</v>
      </c>
      <c r="G940" s="5" t="s">
        <v>9633</v>
      </c>
      <c r="H940" s="5" t="s">
        <v>10877</v>
      </c>
      <c r="I940" s="5" t="s">
        <v>3413</v>
      </c>
      <c r="J940" s="5" t="s">
        <v>22</v>
      </c>
      <c r="K940" s="5" t="s">
        <v>13367</v>
      </c>
      <c r="L940" s="5" t="s">
        <v>4657</v>
      </c>
      <c r="M940" s="5" t="s">
        <v>12122</v>
      </c>
    </row>
    <row r="941" spans="1:13" x14ac:dyDescent="0.25">
      <c r="A941" s="5" t="s">
        <v>21</v>
      </c>
      <c r="B941" s="5" t="s">
        <v>932</v>
      </c>
      <c r="C941" s="5" t="s">
        <v>2170</v>
      </c>
      <c r="D941" s="5" t="s">
        <v>5902</v>
      </c>
      <c r="E941" s="5" t="s">
        <v>7146</v>
      </c>
      <c r="F941" s="5" t="s">
        <v>8390</v>
      </c>
      <c r="G941" s="5" t="s">
        <v>9634</v>
      </c>
      <c r="H941" s="5" t="s">
        <v>10878</v>
      </c>
      <c r="I941" s="5" t="s">
        <v>3414</v>
      </c>
      <c r="J941" s="5" t="s">
        <v>22</v>
      </c>
      <c r="K941" s="5" t="s">
        <v>13368</v>
      </c>
      <c r="L941" s="5" t="s">
        <v>4658</v>
      </c>
      <c r="M941" s="5" t="s">
        <v>12123</v>
      </c>
    </row>
    <row r="942" spans="1:13" x14ac:dyDescent="0.25">
      <c r="A942" s="5" t="s">
        <v>21</v>
      </c>
      <c r="B942" s="5" t="s">
        <v>933</v>
      </c>
      <c r="C942" s="5" t="s">
        <v>2171</v>
      </c>
      <c r="D942" s="5" t="s">
        <v>5903</v>
      </c>
      <c r="E942" s="5" t="s">
        <v>7147</v>
      </c>
      <c r="F942" s="5" t="s">
        <v>8391</v>
      </c>
      <c r="G942" s="5" t="s">
        <v>9635</v>
      </c>
      <c r="H942" s="5" t="s">
        <v>10879</v>
      </c>
      <c r="I942" s="5" t="s">
        <v>3415</v>
      </c>
      <c r="J942" s="5" t="s">
        <v>22</v>
      </c>
      <c r="K942" s="5" t="s">
        <v>13369</v>
      </c>
      <c r="L942" s="5" t="s">
        <v>4659</v>
      </c>
      <c r="M942" s="5" t="s">
        <v>12124</v>
      </c>
    </row>
    <row r="943" spans="1:13" x14ac:dyDescent="0.25">
      <c r="A943" s="5" t="s">
        <v>21</v>
      </c>
      <c r="B943" s="5" t="s">
        <v>934</v>
      </c>
      <c r="C943" s="5" t="s">
        <v>2172</v>
      </c>
      <c r="D943" s="5" t="s">
        <v>5904</v>
      </c>
      <c r="E943" s="5" t="s">
        <v>7148</v>
      </c>
      <c r="F943" s="5" t="s">
        <v>8392</v>
      </c>
      <c r="G943" s="5" t="s">
        <v>9636</v>
      </c>
      <c r="H943" s="5" t="s">
        <v>10880</v>
      </c>
      <c r="I943" s="5" t="s">
        <v>3416</v>
      </c>
      <c r="J943" s="5" t="s">
        <v>22</v>
      </c>
      <c r="K943" s="5" t="s">
        <v>13370</v>
      </c>
      <c r="L943" s="5" t="s">
        <v>4660</v>
      </c>
      <c r="M943" s="5" t="s">
        <v>12125</v>
      </c>
    </row>
    <row r="944" spans="1:13" x14ac:dyDescent="0.25">
      <c r="A944" s="5" t="s">
        <v>21</v>
      </c>
      <c r="B944" s="5" t="s">
        <v>935</v>
      </c>
      <c r="C944" s="5" t="s">
        <v>2173</v>
      </c>
      <c r="D944" s="5" t="s">
        <v>5905</v>
      </c>
      <c r="E944" s="5" t="s">
        <v>7149</v>
      </c>
      <c r="F944" s="5" t="s">
        <v>8393</v>
      </c>
      <c r="G944" s="5" t="s">
        <v>9637</v>
      </c>
      <c r="H944" s="5" t="s">
        <v>10881</v>
      </c>
      <c r="I944" s="5" t="s">
        <v>3417</v>
      </c>
      <c r="J944" s="5" t="s">
        <v>22</v>
      </c>
      <c r="K944" s="5" t="s">
        <v>13371</v>
      </c>
      <c r="L944" s="5" t="s">
        <v>4661</v>
      </c>
      <c r="M944" s="5" t="s">
        <v>12126</v>
      </c>
    </row>
    <row r="945" spans="1:13" x14ac:dyDescent="0.25">
      <c r="A945" s="5" t="s">
        <v>21</v>
      </c>
      <c r="B945" s="5" t="s">
        <v>936</v>
      </c>
      <c r="C945" s="5" t="s">
        <v>2174</v>
      </c>
      <c r="D945" s="5" t="s">
        <v>5906</v>
      </c>
      <c r="E945" s="5" t="s">
        <v>7150</v>
      </c>
      <c r="F945" s="5" t="s">
        <v>8394</v>
      </c>
      <c r="G945" s="5" t="s">
        <v>9638</v>
      </c>
      <c r="H945" s="5" t="s">
        <v>10882</v>
      </c>
      <c r="I945" s="5" t="s">
        <v>3418</v>
      </c>
      <c r="J945" s="5" t="s">
        <v>22</v>
      </c>
      <c r="K945" s="5" t="s">
        <v>13372</v>
      </c>
      <c r="L945" s="5" t="s">
        <v>4662</v>
      </c>
      <c r="M945" s="5" t="s">
        <v>12127</v>
      </c>
    </row>
    <row r="946" spans="1:13" x14ac:dyDescent="0.25">
      <c r="A946" s="5" t="s">
        <v>21</v>
      </c>
      <c r="B946" s="5" t="s">
        <v>937</v>
      </c>
      <c r="C946" s="5" t="s">
        <v>2175</v>
      </c>
      <c r="D946" s="5" t="s">
        <v>5907</v>
      </c>
      <c r="E946" s="5" t="s">
        <v>7151</v>
      </c>
      <c r="F946" s="5" t="s">
        <v>8395</v>
      </c>
      <c r="G946" s="5" t="s">
        <v>9639</v>
      </c>
      <c r="H946" s="5" t="s">
        <v>10883</v>
      </c>
      <c r="I946" s="5" t="s">
        <v>3419</v>
      </c>
      <c r="J946" s="5" t="s">
        <v>22</v>
      </c>
      <c r="K946" s="5" t="s">
        <v>13373</v>
      </c>
      <c r="L946" s="5" t="s">
        <v>4663</v>
      </c>
      <c r="M946" s="5" t="s">
        <v>12128</v>
      </c>
    </row>
    <row r="947" spans="1:13" x14ac:dyDescent="0.25">
      <c r="A947" s="5" t="s">
        <v>21</v>
      </c>
      <c r="B947" s="5" t="s">
        <v>938</v>
      </c>
      <c r="C947" s="5" t="s">
        <v>2176</v>
      </c>
      <c r="D947" s="5" t="s">
        <v>5908</v>
      </c>
      <c r="E947" s="5" t="s">
        <v>7152</v>
      </c>
      <c r="F947" s="5" t="s">
        <v>8396</v>
      </c>
      <c r="G947" s="5" t="s">
        <v>9640</v>
      </c>
      <c r="H947" s="5" t="s">
        <v>10884</v>
      </c>
      <c r="I947" s="5" t="s">
        <v>3420</v>
      </c>
      <c r="J947" s="5" t="s">
        <v>22</v>
      </c>
      <c r="K947" s="5" t="s">
        <v>13374</v>
      </c>
      <c r="L947" s="5" t="s">
        <v>4664</v>
      </c>
      <c r="M947" s="5" t="s">
        <v>12129</v>
      </c>
    </row>
    <row r="948" spans="1:13" x14ac:dyDescent="0.25">
      <c r="A948" s="5" t="s">
        <v>21</v>
      </c>
      <c r="B948" s="5" t="s">
        <v>939</v>
      </c>
      <c r="C948" s="5" t="s">
        <v>2177</v>
      </c>
      <c r="D948" s="5" t="s">
        <v>5909</v>
      </c>
      <c r="E948" s="5" t="s">
        <v>7153</v>
      </c>
      <c r="F948" s="5" t="s">
        <v>8397</v>
      </c>
      <c r="G948" s="5" t="s">
        <v>9641</v>
      </c>
      <c r="H948" s="5" t="s">
        <v>10885</v>
      </c>
      <c r="I948" s="5" t="s">
        <v>3421</v>
      </c>
      <c r="J948" s="5" t="s">
        <v>22</v>
      </c>
      <c r="K948" s="5" t="s">
        <v>13375</v>
      </c>
      <c r="L948" s="5" t="s">
        <v>4665</v>
      </c>
      <c r="M948" s="5" t="s">
        <v>12130</v>
      </c>
    </row>
    <row r="949" spans="1:13" x14ac:dyDescent="0.25">
      <c r="A949" s="5" t="s">
        <v>21</v>
      </c>
      <c r="B949" s="5" t="s">
        <v>940</v>
      </c>
      <c r="C949" s="5" t="s">
        <v>2178</v>
      </c>
      <c r="D949" s="5" t="s">
        <v>5910</v>
      </c>
      <c r="E949" s="5" t="s">
        <v>7154</v>
      </c>
      <c r="F949" s="5" t="s">
        <v>8398</v>
      </c>
      <c r="G949" s="5" t="s">
        <v>9642</v>
      </c>
      <c r="H949" s="5" t="s">
        <v>10886</v>
      </c>
      <c r="I949" s="5" t="s">
        <v>3422</v>
      </c>
      <c r="J949" s="5" t="s">
        <v>22</v>
      </c>
      <c r="K949" s="5" t="s">
        <v>13376</v>
      </c>
      <c r="L949" s="5" t="s">
        <v>4666</v>
      </c>
      <c r="M949" s="5" t="s">
        <v>12131</v>
      </c>
    </row>
    <row r="950" spans="1:13" x14ac:dyDescent="0.25">
      <c r="A950" s="5" t="s">
        <v>21</v>
      </c>
      <c r="B950" s="5" t="s">
        <v>941</v>
      </c>
      <c r="C950" s="5" t="s">
        <v>2179</v>
      </c>
      <c r="D950" s="5" t="s">
        <v>5911</v>
      </c>
      <c r="E950" s="5" t="s">
        <v>7155</v>
      </c>
      <c r="F950" s="5" t="s">
        <v>8399</v>
      </c>
      <c r="G950" s="5" t="s">
        <v>9643</v>
      </c>
      <c r="H950" s="5" t="s">
        <v>10887</v>
      </c>
      <c r="I950" s="5" t="s">
        <v>3423</v>
      </c>
      <c r="J950" s="5" t="s">
        <v>22</v>
      </c>
      <c r="K950" s="5" t="s">
        <v>13377</v>
      </c>
      <c r="L950" s="5" t="s">
        <v>4667</v>
      </c>
      <c r="M950" s="5" t="s">
        <v>12132</v>
      </c>
    </row>
    <row r="951" spans="1:13" x14ac:dyDescent="0.25">
      <c r="A951" s="5" t="s">
        <v>21</v>
      </c>
      <c r="B951" s="5" t="s">
        <v>942</v>
      </c>
      <c r="C951" s="5" t="s">
        <v>2180</v>
      </c>
      <c r="D951" s="5" t="s">
        <v>5912</v>
      </c>
      <c r="E951" s="5" t="s">
        <v>7156</v>
      </c>
      <c r="F951" s="5" t="s">
        <v>8400</v>
      </c>
      <c r="G951" s="5" t="s">
        <v>9644</v>
      </c>
      <c r="H951" s="5" t="s">
        <v>10888</v>
      </c>
      <c r="I951" s="5" t="s">
        <v>3424</v>
      </c>
      <c r="J951" s="5" t="s">
        <v>22</v>
      </c>
      <c r="K951" s="5" t="s">
        <v>13378</v>
      </c>
      <c r="L951" s="5" t="s">
        <v>4668</v>
      </c>
      <c r="M951" s="5" t="s">
        <v>12133</v>
      </c>
    </row>
    <row r="952" spans="1:13" x14ac:dyDescent="0.25">
      <c r="A952" s="5" t="s">
        <v>21</v>
      </c>
      <c r="B952" s="5" t="s">
        <v>943</v>
      </c>
      <c r="C952" s="5" t="s">
        <v>2181</v>
      </c>
      <c r="D952" s="5" t="s">
        <v>5913</v>
      </c>
      <c r="E952" s="5" t="s">
        <v>7157</v>
      </c>
      <c r="F952" s="5" t="s">
        <v>8401</v>
      </c>
      <c r="G952" s="5" t="s">
        <v>9645</v>
      </c>
      <c r="H952" s="5" t="s">
        <v>10889</v>
      </c>
      <c r="I952" s="5" t="s">
        <v>3425</v>
      </c>
      <c r="J952" s="5" t="s">
        <v>22</v>
      </c>
      <c r="K952" s="5" t="s">
        <v>13379</v>
      </c>
      <c r="L952" s="5" t="s">
        <v>4669</v>
      </c>
      <c r="M952" s="5" t="s">
        <v>12134</v>
      </c>
    </row>
    <row r="953" spans="1:13" x14ac:dyDescent="0.25">
      <c r="A953" s="5" t="s">
        <v>21</v>
      </c>
      <c r="B953" s="5" t="s">
        <v>944</v>
      </c>
      <c r="C953" s="5" t="s">
        <v>2182</v>
      </c>
      <c r="D953" s="5" t="s">
        <v>5914</v>
      </c>
      <c r="E953" s="5" t="s">
        <v>7158</v>
      </c>
      <c r="F953" s="5" t="s">
        <v>8402</v>
      </c>
      <c r="G953" s="5" t="s">
        <v>9646</v>
      </c>
      <c r="H953" s="5" t="s">
        <v>10890</v>
      </c>
      <c r="I953" s="5" t="s">
        <v>3426</v>
      </c>
      <c r="J953" s="5" t="s">
        <v>22</v>
      </c>
      <c r="K953" s="5" t="s">
        <v>13380</v>
      </c>
      <c r="L953" s="5" t="s">
        <v>4670</v>
      </c>
      <c r="M953" s="5" t="s">
        <v>12135</v>
      </c>
    </row>
    <row r="954" spans="1:13" x14ac:dyDescent="0.25">
      <c r="A954" s="5" t="s">
        <v>21</v>
      </c>
      <c r="B954" s="5" t="s">
        <v>945</v>
      </c>
      <c r="C954" s="5" t="s">
        <v>2183</v>
      </c>
      <c r="D954" s="5" t="s">
        <v>5915</v>
      </c>
      <c r="E954" s="5" t="s">
        <v>7159</v>
      </c>
      <c r="F954" s="5" t="s">
        <v>8403</v>
      </c>
      <c r="G954" s="5" t="s">
        <v>9647</v>
      </c>
      <c r="H954" s="5" t="s">
        <v>10891</v>
      </c>
      <c r="I954" s="5" t="s">
        <v>3427</v>
      </c>
      <c r="J954" s="5" t="s">
        <v>22</v>
      </c>
      <c r="K954" s="5" t="s">
        <v>13381</v>
      </c>
      <c r="L954" s="5" t="s">
        <v>4671</v>
      </c>
      <c r="M954" s="5" t="s">
        <v>12136</v>
      </c>
    </row>
    <row r="955" spans="1:13" x14ac:dyDescent="0.25">
      <c r="A955" s="5" t="s">
        <v>21</v>
      </c>
      <c r="B955" s="5" t="s">
        <v>946</v>
      </c>
      <c r="C955" s="5" t="s">
        <v>2184</v>
      </c>
      <c r="D955" s="5" t="s">
        <v>5916</v>
      </c>
      <c r="E955" s="5" t="s">
        <v>7160</v>
      </c>
      <c r="F955" s="5" t="s">
        <v>8404</v>
      </c>
      <c r="G955" s="5" t="s">
        <v>9648</v>
      </c>
      <c r="H955" s="5" t="s">
        <v>10892</v>
      </c>
      <c r="I955" s="5" t="s">
        <v>3428</v>
      </c>
      <c r="J955" s="5" t="s">
        <v>22</v>
      </c>
      <c r="K955" s="5" t="s">
        <v>13382</v>
      </c>
      <c r="L955" s="5" t="s">
        <v>4672</v>
      </c>
      <c r="M955" s="5" t="s">
        <v>12137</v>
      </c>
    </row>
    <row r="956" spans="1:13" x14ac:dyDescent="0.25">
      <c r="A956" s="5" t="s">
        <v>21</v>
      </c>
      <c r="B956" s="5" t="s">
        <v>947</v>
      </c>
      <c r="C956" s="5" t="s">
        <v>2185</v>
      </c>
      <c r="D956" s="5" t="s">
        <v>5917</v>
      </c>
      <c r="E956" s="5" t="s">
        <v>7161</v>
      </c>
      <c r="F956" s="5" t="s">
        <v>8405</v>
      </c>
      <c r="G956" s="5" t="s">
        <v>9649</v>
      </c>
      <c r="H956" s="5" t="s">
        <v>10893</v>
      </c>
      <c r="I956" s="5" t="s">
        <v>3429</v>
      </c>
      <c r="J956" s="5" t="s">
        <v>22</v>
      </c>
      <c r="K956" s="5" t="s">
        <v>13383</v>
      </c>
      <c r="L956" s="5" t="s">
        <v>4673</v>
      </c>
      <c r="M956" s="5" t="s">
        <v>12138</v>
      </c>
    </row>
    <row r="957" spans="1:13" x14ac:dyDescent="0.25">
      <c r="A957" s="5" t="s">
        <v>21</v>
      </c>
      <c r="B957" s="5" t="s">
        <v>948</v>
      </c>
      <c r="C957" s="5" t="s">
        <v>2186</v>
      </c>
      <c r="D957" s="5" t="s">
        <v>5918</v>
      </c>
      <c r="E957" s="5" t="s">
        <v>7162</v>
      </c>
      <c r="F957" s="5" t="s">
        <v>8406</v>
      </c>
      <c r="G957" s="5" t="s">
        <v>9650</v>
      </c>
      <c r="H957" s="5" t="s">
        <v>10894</v>
      </c>
      <c r="I957" s="5" t="s">
        <v>3430</v>
      </c>
      <c r="J957" s="5" t="s">
        <v>22</v>
      </c>
      <c r="K957" s="5" t="s">
        <v>13384</v>
      </c>
      <c r="L957" s="5" t="s">
        <v>4674</v>
      </c>
      <c r="M957" s="5" t="s">
        <v>12139</v>
      </c>
    </row>
    <row r="958" spans="1:13" x14ac:dyDescent="0.25">
      <c r="A958" s="5" t="s">
        <v>21</v>
      </c>
      <c r="B958" s="5" t="s">
        <v>949</v>
      </c>
      <c r="C958" s="5" t="s">
        <v>2187</v>
      </c>
      <c r="D958" s="5" t="s">
        <v>5919</v>
      </c>
      <c r="E958" s="5" t="s">
        <v>7163</v>
      </c>
      <c r="F958" s="5" t="s">
        <v>8407</v>
      </c>
      <c r="G958" s="5" t="s">
        <v>9651</v>
      </c>
      <c r="H958" s="5" t="s">
        <v>10895</v>
      </c>
      <c r="I958" s="5" t="s">
        <v>3431</v>
      </c>
      <c r="J958" s="5" t="s">
        <v>22</v>
      </c>
      <c r="K958" s="5" t="s">
        <v>13385</v>
      </c>
      <c r="L958" s="5" t="s">
        <v>4675</v>
      </c>
      <c r="M958" s="5" t="s">
        <v>12140</v>
      </c>
    </row>
    <row r="959" spans="1:13" x14ac:dyDescent="0.25">
      <c r="A959" s="5" t="s">
        <v>21</v>
      </c>
      <c r="B959" s="5" t="s">
        <v>950</v>
      </c>
      <c r="C959" s="5" t="s">
        <v>2188</v>
      </c>
      <c r="D959" s="5" t="s">
        <v>5920</v>
      </c>
      <c r="E959" s="5" t="s">
        <v>7164</v>
      </c>
      <c r="F959" s="5" t="s">
        <v>8408</v>
      </c>
      <c r="G959" s="5" t="s">
        <v>9652</v>
      </c>
      <c r="H959" s="5" t="s">
        <v>10896</v>
      </c>
      <c r="I959" s="5" t="s">
        <v>3432</v>
      </c>
      <c r="J959" s="5" t="s">
        <v>22</v>
      </c>
      <c r="K959" s="5" t="s">
        <v>13386</v>
      </c>
      <c r="L959" s="5" t="s">
        <v>4676</v>
      </c>
      <c r="M959" s="5" t="s">
        <v>12141</v>
      </c>
    </row>
    <row r="960" spans="1:13" x14ac:dyDescent="0.25">
      <c r="A960" s="5" t="s">
        <v>21</v>
      </c>
      <c r="B960" s="5" t="s">
        <v>951</v>
      </c>
      <c r="C960" s="5" t="s">
        <v>2189</v>
      </c>
      <c r="D960" s="5" t="s">
        <v>5921</v>
      </c>
      <c r="E960" s="5" t="s">
        <v>7165</v>
      </c>
      <c r="F960" s="5" t="s">
        <v>8409</v>
      </c>
      <c r="G960" s="5" t="s">
        <v>9653</v>
      </c>
      <c r="H960" s="5" t="s">
        <v>10897</v>
      </c>
      <c r="I960" s="5" t="s">
        <v>3433</v>
      </c>
      <c r="J960" s="5" t="s">
        <v>22</v>
      </c>
      <c r="K960" s="5" t="s">
        <v>13387</v>
      </c>
      <c r="L960" s="5" t="s">
        <v>4677</v>
      </c>
      <c r="M960" s="5" t="s">
        <v>12142</v>
      </c>
    </row>
    <row r="961" spans="1:13" x14ac:dyDescent="0.25">
      <c r="A961" s="5" t="s">
        <v>21</v>
      </c>
      <c r="B961" s="5" t="s">
        <v>952</v>
      </c>
      <c r="C961" s="5" t="s">
        <v>2190</v>
      </c>
      <c r="D961" s="5" t="s">
        <v>5922</v>
      </c>
      <c r="E961" s="5" t="s">
        <v>7166</v>
      </c>
      <c r="F961" s="5" t="s">
        <v>8410</v>
      </c>
      <c r="G961" s="5" t="s">
        <v>9654</v>
      </c>
      <c r="H961" s="5" t="s">
        <v>10898</v>
      </c>
      <c r="I961" s="5" t="s">
        <v>3434</v>
      </c>
      <c r="J961" s="5" t="s">
        <v>22</v>
      </c>
      <c r="K961" s="5" t="s">
        <v>13388</v>
      </c>
      <c r="L961" s="5" t="s">
        <v>4678</v>
      </c>
      <c r="M961" s="5" t="s">
        <v>12143</v>
      </c>
    </row>
    <row r="962" spans="1:13" x14ac:dyDescent="0.25">
      <c r="A962" s="5" t="s">
        <v>21</v>
      </c>
      <c r="B962" s="5" t="s">
        <v>953</v>
      </c>
      <c r="C962" s="5" t="s">
        <v>2191</v>
      </c>
      <c r="D962" s="5" t="s">
        <v>5923</v>
      </c>
      <c r="E962" s="5" t="s">
        <v>7167</v>
      </c>
      <c r="F962" s="5" t="s">
        <v>8411</v>
      </c>
      <c r="G962" s="5" t="s">
        <v>9655</v>
      </c>
      <c r="H962" s="5" t="s">
        <v>10899</v>
      </c>
      <c r="I962" s="5" t="s">
        <v>3435</v>
      </c>
      <c r="J962" s="5" t="s">
        <v>22</v>
      </c>
      <c r="K962" s="5" t="s">
        <v>13389</v>
      </c>
      <c r="L962" s="5" t="s">
        <v>4679</v>
      </c>
      <c r="M962" s="5" t="s">
        <v>12144</v>
      </c>
    </row>
    <row r="963" spans="1:13" x14ac:dyDescent="0.25">
      <c r="A963" s="5" t="s">
        <v>21</v>
      </c>
      <c r="B963" s="5" t="s">
        <v>954</v>
      </c>
      <c r="C963" s="5" t="s">
        <v>2192</v>
      </c>
      <c r="D963" s="5" t="s">
        <v>5924</v>
      </c>
      <c r="E963" s="5" t="s">
        <v>7168</v>
      </c>
      <c r="F963" s="5" t="s">
        <v>8412</v>
      </c>
      <c r="G963" s="5" t="s">
        <v>9656</v>
      </c>
      <c r="H963" s="5" t="s">
        <v>10900</v>
      </c>
      <c r="I963" s="5" t="s">
        <v>3436</v>
      </c>
      <c r="J963" s="5" t="s">
        <v>22</v>
      </c>
      <c r="K963" s="5" t="s">
        <v>13390</v>
      </c>
      <c r="L963" s="5" t="s">
        <v>4680</v>
      </c>
      <c r="M963" s="5" t="s">
        <v>12145</v>
      </c>
    </row>
    <row r="964" spans="1:13" x14ac:dyDescent="0.25">
      <c r="A964" s="5" t="s">
        <v>21</v>
      </c>
      <c r="B964" s="5" t="s">
        <v>955</v>
      </c>
      <c r="C964" s="5" t="s">
        <v>2193</v>
      </c>
      <c r="D964" s="5" t="s">
        <v>5925</v>
      </c>
      <c r="E964" s="5" t="s">
        <v>7169</v>
      </c>
      <c r="F964" s="5" t="s">
        <v>8413</v>
      </c>
      <c r="G964" s="5" t="s">
        <v>9657</v>
      </c>
      <c r="H964" s="5" t="s">
        <v>10901</v>
      </c>
      <c r="I964" s="5" t="s">
        <v>3437</v>
      </c>
      <c r="J964" s="5" t="s">
        <v>22</v>
      </c>
      <c r="K964" s="5" t="s">
        <v>13391</v>
      </c>
      <c r="L964" s="5" t="s">
        <v>4681</v>
      </c>
      <c r="M964" s="5" t="s">
        <v>12146</v>
      </c>
    </row>
    <row r="965" spans="1:13" x14ac:dyDescent="0.25">
      <c r="A965" s="5" t="s">
        <v>21</v>
      </c>
      <c r="B965" s="5" t="s">
        <v>956</v>
      </c>
      <c r="C965" s="5" t="s">
        <v>2194</v>
      </c>
      <c r="D965" s="5" t="s">
        <v>5926</v>
      </c>
      <c r="E965" s="5" t="s">
        <v>7170</v>
      </c>
      <c r="F965" s="5" t="s">
        <v>8414</v>
      </c>
      <c r="G965" s="5" t="s">
        <v>9658</v>
      </c>
      <c r="H965" s="5" t="s">
        <v>10902</v>
      </c>
      <c r="I965" s="5" t="s">
        <v>3438</v>
      </c>
      <c r="J965" s="5" t="s">
        <v>22</v>
      </c>
      <c r="K965" s="5" t="s">
        <v>13392</v>
      </c>
      <c r="L965" s="5" t="s">
        <v>4682</v>
      </c>
      <c r="M965" s="5" t="s">
        <v>12147</v>
      </c>
    </row>
    <row r="966" spans="1:13" x14ac:dyDescent="0.25">
      <c r="A966" s="5" t="s">
        <v>21</v>
      </c>
      <c r="B966" s="5" t="s">
        <v>957</v>
      </c>
      <c r="C966" s="5" t="s">
        <v>2195</v>
      </c>
      <c r="D966" s="5" t="s">
        <v>5927</v>
      </c>
      <c r="E966" s="5" t="s">
        <v>7171</v>
      </c>
      <c r="F966" s="5" t="s">
        <v>8415</v>
      </c>
      <c r="G966" s="5" t="s">
        <v>9659</v>
      </c>
      <c r="H966" s="5" t="s">
        <v>10903</v>
      </c>
      <c r="I966" s="5" t="s">
        <v>3439</v>
      </c>
      <c r="J966" s="5" t="s">
        <v>22</v>
      </c>
      <c r="K966" s="5" t="s">
        <v>13393</v>
      </c>
      <c r="L966" s="5" t="s">
        <v>4683</v>
      </c>
      <c r="M966" s="5" t="s">
        <v>12148</v>
      </c>
    </row>
    <row r="967" spans="1:13" x14ac:dyDescent="0.25">
      <c r="A967" s="5" t="s">
        <v>21</v>
      </c>
      <c r="B967" s="5" t="s">
        <v>958</v>
      </c>
      <c r="C967" s="5" t="s">
        <v>2196</v>
      </c>
      <c r="D967" s="5" t="s">
        <v>5928</v>
      </c>
      <c r="E967" s="5" t="s">
        <v>7172</v>
      </c>
      <c r="F967" s="5" t="s">
        <v>8416</v>
      </c>
      <c r="G967" s="5" t="s">
        <v>9660</v>
      </c>
      <c r="H967" s="5" t="s">
        <v>10904</v>
      </c>
      <c r="I967" s="5" t="s">
        <v>3440</v>
      </c>
      <c r="J967" s="5" t="s">
        <v>22</v>
      </c>
      <c r="K967" s="5" t="s">
        <v>13394</v>
      </c>
      <c r="L967" s="5" t="s">
        <v>4684</v>
      </c>
      <c r="M967" s="5" t="s">
        <v>12149</v>
      </c>
    </row>
    <row r="968" spans="1:13" x14ac:dyDescent="0.25">
      <c r="A968" s="5" t="s">
        <v>21</v>
      </c>
      <c r="B968" s="5" t="s">
        <v>959</v>
      </c>
      <c r="C968" s="5" t="s">
        <v>2197</v>
      </c>
      <c r="D968" s="5" t="s">
        <v>5929</v>
      </c>
      <c r="E968" s="5" t="s">
        <v>7173</v>
      </c>
      <c r="F968" s="5" t="s">
        <v>8417</v>
      </c>
      <c r="G968" s="5" t="s">
        <v>9661</v>
      </c>
      <c r="H968" s="5" t="s">
        <v>10905</v>
      </c>
      <c r="I968" s="5" t="s">
        <v>3441</v>
      </c>
      <c r="J968" s="5" t="s">
        <v>22</v>
      </c>
      <c r="K968" s="5" t="s">
        <v>13395</v>
      </c>
      <c r="L968" s="5" t="s">
        <v>4685</v>
      </c>
      <c r="M968" s="5" t="s">
        <v>12150</v>
      </c>
    </row>
    <row r="969" spans="1:13" x14ac:dyDescent="0.25">
      <c r="A969" s="5" t="s">
        <v>21</v>
      </c>
      <c r="B969" s="5" t="s">
        <v>960</v>
      </c>
      <c r="C969" s="5" t="s">
        <v>2198</v>
      </c>
      <c r="D969" s="5" t="s">
        <v>5930</v>
      </c>
      <c r="E969" s="5" t="s">
        <v>7174</v>
      </c>
      <c r="F969" s="5" t="s">
        <v>8418</v>
      </c>
      <c r="G969" s="5" t="s">
        <v>9662</v>
      </c>
      <c r="H969" s="5" t="s">
        <v>10906</v>
      </c>
      <c r="I969" s="5" t="s">
        <v>3442</v>
      </c>
      <c r="J969" s="5" t="s">
        <v>22</v>
      </c>
      <c r="K969" s="5" t="s">
        <v>13396</v>
      </c>
      <c r="L969" s="5" t="s">
        <v>4686</v>
      </c>
      <c r="M969" s="5" t="s">
        <v>12151</v>
      </c>
    </row>
    <row r="970" spans="1:13" x14ac:dyDescent="0.25">
      <c r="A970" s="5" t="s">
        <v>21</v>
      </c>
      <c r="B970" s="5" t="s">
        <v>961</v>
      </c>
      <c r="C970" s="5" t="s">
        <v>2199</v>
      </c>
      <c r="D970" s="5" t="s">
        <v>5931</v>
      </c>
      <c r="E970" s="5" t="s">
        <v>7175</v>
      </c>
      <c r="F970" s="5" t="s">
        <v>8419</v>
      </c>
      <c r="G970" s="5" t="s">
        <v>9663</v>
      </c>
      <c r="H970" s="5" t="s">
        <v>10907</v>
      </c>
      <c r="I970" s="5" t="s">
        <v>3443</v>
      </c>
      <c r="J970" s="5" t="s">
        <v>22</v>
      </c>
      <c r="K970" s="5" t="s">
        <v>13397</v>
      </c>
      <c r="L970" s="5" t="s">
        <v>4687</v>
      </c>
      <c r="M970" s="5" t="s">
        <v>12152</v>
      </c>
    </row>
    <row r="971" spans="1:13" x14ac:dyDescent="0.25">
      <c r="A971" s="5" t="s">
        <v>21</v>
      </c>
      <c r="B971" s="5" t="s">
        <v>962</v>
      </c>
      <c r="C971" s="5" t="s">
        <v>2200</v>
      </c>
      <c r="D971" s="5" t="s">
        <v>5932</v>
      </c>
      <c r="E971" s="5" t="s">
        <v>7176</v>
      </c>
      <c r="F971" s="5" t="s">
        <v>8420</v>
      </c>
      <c r="G971" s="5" t="s">
        <v>9664</v>
      </c>
      <c r="H971" s="5" t="s">
        <v>10908</v>
      </c>
      <c r="I971" s="5" t="s">
        <v>3444</v>
      </c>
      <c r="J971" s="5" t="s">
        <v>22</v>
      </c>
      <c r="K971" s="5" t="s">
        <v>13398</v>
      </c>
      <c r="L971" s="5" t="s">
        <v>4688</v>
      </c>
      <c r="M971" s="5" t="s">
        <v>12153</v>
      </c>
    </row>
    <row r="972" spans="1:13" x14ac:dyDescent="0.25">
      <c r="A972" s="5" t="s">
        <v>21</v>
      </c>
      <c r="B972" s="5" t="s">
        <v>963</v>
      </c>
      <c r="C972" s="5" t="s">
        <v>2201</v>
      </c>
      <c r="D972" s="5" t="s">
        <v>5933</v>
      </c>
      <c r="E972" s="5" t="s">
        <v>7177</v>
      </c>
      <c r="F972" s="5" t="s">
        <v>8421</v>
      </c>
      <c r="G972" s="5" t="s">
        <v>9665</v>
      </c>
      <c r="H972" s="5" t="s">
        <v>10909</v>
      </c>
      <c r="I972" s="5" t="s">
        <v>3445</v>
      </c>
      <c r="J972" s="5" t="s">
        <v>22</v>
      </c>
      <c r="K972" s="5" t="s">
        <v>13399</v>
      </c>
      <c r="L972" s="5" t="s">
        <v>4689</v>
      </c>
      <c r="M972" s="5" t="s">
        <v>12154</v>
      </c>
    </row>
    <row r="973" spans="1:13" x14ac:dyDescent="0.25">
      <c r="A973" s="5" t="s">
        <v>21</v>
      </c>
      <c r="B973" s="5" t="s">
        <v>964</v>
      </c>
      <c r="C973" s="5" t="s">
        <v>2202</v>
      </c>
      <c r="D973" s="5" t="s">
        <v>5934</v>
      </c>
      <c r="E973" s="5" t="s">
        <v>7178</v>
      </c>
      <c r="F973" s="5" t="s">
        <v>8422</v>
      </c>
      <c r="G973" s="5" t="s">
        <v>9666</v>
      </c>
      <c r="H973" s="5" t="s">
        <v>10910</v>
      </c>
      <c r="I973" s="5" t="s">
        <v>3446</v>
      </c>
      <c r="J973" s="5" t="s">
        <v>22</v>
      </c>
      <c r="K973" s="5" t="s">
        <v>13400</v>
      </c>
      <c r="L973" s="5" t="s">
        <v>4690</v>
      </c>
      <c r="M973" s="5" t="s">
        <v>12155</v>
      </c>
    </row>
    <row r="974" spans="1:13" x14ac:dyDescent="0.25">
      <c r="A974" s="5" t="s">
        <v>21</v>
      </c>
      <c r="B974" s="5" t="s">
        <v>965</v>
      </c>
      <c r="C974" s="5" t="s">
        <v>2203</v>
      </c>
      <c r="D974" s="5" t="s">
        <v>5935</v>
      </c>
      <c r="E974" s="5" t="s">
        <v>7179</v>
      </c>
      <c r="F974" s="5" t="s">
        <v>8423</v>
      </c>
      <c r="G974" s="5" t="s">
        <v>9667</v>
      </c>
      <c r="H974" s="5" t="s">
        <v>10911</v>
      </c>
      <c r="I974" s="5" t="s">
        <v>3447</v>
      </c>
      <c r="J974" s="5" t="s">
        <v>22</v>
      </c>
      <c r="K974" s="5" t="s">
        <v>13401</v>
      </c>
      <c r="L974" s="5" t="s">
        <v>4691</v>
      </c>
      <c r="M974" s="5" t="s">
        <v>12156</v>
      </c>
    </row>
    <row r="975" spans="1:13" x14ac:dyDescent="0.25">
      <c r="A975" s="5" t="s">
        <v>21</v>
      </c>
      <c r="B975" s="5" t="s">
        <v>966</v>
      </c>
      <c r="C975" s="5" t="s">
        <v>2204</v>
      </c>
      <c r="D975" s="5" t="s">
        <v>5936</v>
      </c>
      <c r="E975" s="5" t="s">
        <v>7180</v>
      </c>
      <c r="F975" s="5" t="s">
        <v>8424</v>
      </c>
      <c r="G975" s="5" t="s">
        <v>9668</v>
      </c>
      <c r="H975" s="5" t="s">
        <v>10912</v>
      </c>
      <c r="I975" s="5" t="s">
        <v>3448</v>
      </c>
      <c r="J975" s="5" t="s">
        <v>22</v>
      </c>
      <c r="K975" s="5" t="s">
        <v>13402</v>
      </c>
      <c r="L975" s="5" t="s">
        <v>4692</v>
      </c>
      <c r="M975" s="5" t="s">
        <v>12157</v>
      </c>
    </row>
    <row r="976" spans="1:13" x14ac:dyDescent="0.25">
      <c r="A976" s="5" t="s">
        <v>21</v>
      </c>
      <c r="B976" s="5" t="s">
        <v>967</v>
      </c>
      <c r="C976" s="5" t="s">
        <v>2205</v>
      </c>
      <c r="D976" s="5" t="s">
        <v>5937</v>
      </c>
      <c r="E976" s="5" t="s">
        <v>7181</v>
      </c>
      <c r="F976" s="5" t="s">
        <v>8425</v>
      </c>
      <c r="G976" s="5" t="s">
        <v>9669</v>
      </c>
      <c r="H976" s="5" t="s">
        <v>10913</v>
      </c>
      <c r="I976" s="5" t="s">
        <v>3449</v>
      </c>
      <c r="J976" s="5" t="s">
        <v>22</v>
      </c>
      <c r="K976" s="5" t="s">
        <v>13403</v>
      </c>
      <c r="L976" s="5" t="s">
        <v>4693</v>
      </c>
      <c r="M976" s="5" t="s">
        <v>12158</v>
      </c>
    </row>
    <row r="977" spans="1:13" x14ac:dyDescent="0.25">
      <c r="A977" s="5" t="s">
        <v>21</v>
      </c>
      <c r="B977" s="5" t="s">
        <v>968</v>
      </c>
      <c r="C977" s="5" t="s">
        <v>2206</v>
      </c>
      <c r="D977" s="5" t="s">
        <v>5938</v>
      </c>
      <c r="E977" s="5" t="s">
        <v>7182</v>
      </c>
      <c r="F977" s="5" t="s">
        <v>8426</v>
      </c>
      <c r="G977" s="5" t="s">
        <v>9670</v>
      </c>
      <c r="H977" s="5" t="s">
        <v>10914</v>
      </c>
      <c r="I977" s="5" t="s">
        <v>3450</v>
      </c>
      <c r="J977" s="5" t="s">
        <v>22</v>
      </c>
      <c r="K977" s="5" t="s">
        <v>13404</v>
      </c>
      <c r="L977" s="5" t="s">
        <v>4694</v>
      </c>
      <c r="M977" s="5" t="s">
        <v>12159</v>
      </c>
    </row>
    <row r="978" spans="1:13" x14ac:dyDescent="0.25">
      <c r="A978" s="5" t="s">
        <v>21</v>
      </c>
      <c r="B978" s="5" t="s">
        <v>969</v>
      </c>
      <c r="C978" s="5" t="s">
        <v>2207</v>
      </c>
      <c r="D978" s="5" t="s">
        <v>5939</v>
      </c>
      <c r="E978" s="5" t="s">
        <v>7183</v>
      </c>
      <c r="F978" s="5" t="s">
        <v>8427</v>
      </c>
      <c r="G978" s="5" t="s">
        <v>9671</v>
      </c>
      <c r="H978" s="5" t="s">
        <v>10915</v>
      </c>
      <c r="I978" s="5" t="s">
        <v>3451</v>
      </c>
      <c r="J978" s="5" t="s">
        <v>22</v>
      </c>
      <c r="K978" s="5" t="s">
        <v>13405</v>
      </c>
      <c r="L978" s="5" t="s">
        <v>4695</v>
      </c>
      <c r="M978" s="5" t="s">
        <v>12160</v>
      </c>
    </row>
    <row r="979" spans="1:13" x14ac:dyDescent="0.25">
      <c r="A979" s="5" t="s">
        <v>21</v>
      </c>
      <c r="B979" s="5" t="s">
        <v>970</v>
      </c>
      <c r="C979" s="5" t="s">
        <v>2208</v>
      </c>
      <c r="D979" s="5" t="s">
        <v>5940</v>
      </c>
      <c r="E979" s="5" t="s">
        <v>7184</v>
      </c>
      <c r="F979" s="5" t="s">
        <v>8428</v>
      </c>
      <c r="G979" s="5" t="s">
        <v>9672</v>
      </c>
      <c r="H979" s="5" t="s">
        <v>10916</v>
      </c>
      <c r="I979" s="5" t="s">
        <v>3452</v>
      </c>
      <c r="J979" s="5" t="s">
        <v>22</v>
      </c>
      <c r="K979" s="5" t="s">
        <v>13406</v>
      </c>
      <c r="L979" s="5" t="s">
        <v>4696</v>
      </c>
      <c r="M979" s="5" t="s">
        <v>12161</v>
      </c>
    </row>
    <row r="980" spans="1:13" x14ac:dyDescent="0.25">
      <c r="A980" s="5" t="s">
        <v>21</v>
      </c>
      <c r="B980" s="5" t="s">
        <v>971</v>
      </c>
      <c r="C980" s="5" t="s">
        <v>2209</v>
      </c>
      <c r="D980" s="5" t="s">
        <v>5941</v>
      </c>
      <c r="E980" s="5" t="s">
        <v>7185</v>
      </c>
      <c r="F980" s="5" t="s">
        <v>8429</v>
      </c>
      <c r="G980" s="5" t="s">
        <v>9673</v>
      </c>
      <c r="H980" s="5" t="s">
        <v>10917</v>
      </c>
      <c r="I980" s="5" t="s">
        <v>3453</v>
      </c>
      <c r="J980" s="5" t="s">
        <v>22</v>
      </c>
      <c r="K980" s="5" t="s">
        <v>13407</v>
      </c>
      <c r="L980" s="5" t="s">
        <v>4697</v>
      </c>
      <c r="M980" s="5" t="s">
        <v>12162</v>
      </c>
    </row>
    <row r="981" spans="1:13" x14ac:dyDescent="0.25">
      <c r="A981" s="5" t="s">
        <v>21</v>
      </c>
      <c r="B981" s="5" t="s">
        <v>972</v>
      </c>
      <c r="C981" s="5" t="s">
        <v>2210</v>
      </c>
      <c r="D981" s="5" t="s">
        <v>5942</v>
      </c>
      <c r="E981" s="5" t="s">
        <v>7186</v>
      </c>
      <c r="F981" s="5" t="s">
        <v>8430</v>
      </c>
      <c r="G981" s="5" t="s">
        <v>9674</v>
      </c>
      <c r="H981" s="5" t="s">
        <v>10918</v>
      </c>
      <c r="I981" s="5" t="s">
        <v>3454</v>
      </c>
      <c r="J981" s="5" t="s">
        <v>22</v>
      </c>
      <c r="K981" s="5" t="s">
        <v>13408</v>
      </c>
      <c r="L981" s="5" t="s">
        <v>4698</v>
      </c>
      <c r="M981" s="5" t="s">
        <v>12163</v>
      </c>
    </row>
    <row r="982" spans="1:13" x14ac:dyDescent="0.25">
      <c r="A982" s="5" t="s">
        <v>21</v>
      </c>
      <c r="B982" s="5" t="s">
        <v>973</v>
      </c>
      <c r="C982" s="5" t="s">
        <v>2211</v>
      </c>
      <c r="D982" s="5" t="s">
        <v>5943</v>
      </c>
      <c r="E982" s="5" t="s">
        <v>7187</v>
      </c>
      <c r="F982" s="5" t="s">
        <v>8431</v>
      </c>
      <c r="G982" s="5" t="s">
        <v>9675</v>
      </c>
      <c r="H982" s="5" t="s">
        <v>10919</v>
      </c>
      <c r="I982" s="5" t="s">
        <v>3455</v>
      </c>
      <c r="J982" s="5" t="s">
        <v>22</v>
      </c>
      <c r="K982" s="5" t="s">
        <v>13409</v>
      </c>
      <c r="L982" s="5" t="s">
        <v>4699</v>
      </c>
      <c r="M982" s="5" t="s">
        <v>12164</v>
      </c>
    </row>
    <row r="983" spans="1:13" x14ac:dyDescent="0.25">
      <c r="A983" s="5" t="s">
        <v>21</v>
      </c>
      <c r="B983" s="5" t="s">
        <v>974</v>
      </c>
      <c r="C983" s="5" t="s">
        <v>2212</v>
      </c>
      <c r="D983" s="5" t="s">
        <v>5944</v>
      </c>
      <c r="E983" s="5" t="s">
        <v>7188</v>
      </c>
      <c r="F983" s="5" t="s">
        <v>8432</v>
      </c>
      <c r="G983" s="5" t="s">
        <v>9676</v>
      </c>
      <c r="H983" s="5" t="s">
        <v>10920</v>
      </c>
      <c r="I983" s="5" t="s">
        <v>3456</v>
      </c>
      <c r="J983" s="5" t="s">
        <v>22</v>
      </c>
      <c r="K983" s="5" t="s">
        <v>13410</v>
      </c>
      <c r="L983" s="5" t="s">
        <v>4700</v>
      </c>
      <c r="M983" s="5" t="s">
        <v>12165</v>
      </c>
    </row>
    <row r="984" spans="1:13" x14ac:dyDescent="0.25">
      <c r="A984" s="5" t="s">
        <v>21</v>
      </c>
      <c r="B984" s="5" t="s">
        <v>975</v>
      </c>
      <c r="C984" s="5" t="s">
        <v>2213</v>
      </c>
      <c r="D984" s="5" t="s">
        <v>5945</v>
      </c>
      <c r="E984" s="5" t="s">
        <v>7189</v>
      </c>
      <c r="F984" s="5" t="s">
        <v>8433</v>
      </c>
      <c r="G984" s="5" t="s">
        <v>9677</v>
      </c>
      <c r="H984" s="5" t="s">
        <v>10921</v>
      </c>
      <c r="I984" s="5" t="s">
        <v>3457</v>
      </c>
      <c r="J984" s="5" t="s">
        <v>22</v>
      </c>
      <c r="K984" s="5" t="s">
        <v>13411</v>
      </c>
      <c r="L984" s="5" t="s">
        <v>4701</v>
      </c>
      <c r="M984" s="5" t="s">
        <v>12166</v>
      </c>
    </row>
    <row r="985" spans="1:13" x14ac:dyDescent="0.25">
      <c r="A985" s="5" t="s">
        <v>21</v>
      </c>
      <c r="B985" s="5" t="s">
        <v>976</v>
      </c>
      <c r="C985" s="5" t="s">
        <v>2214</v>
      </c>
      <c r="D985" s="5" t="s">
        <v>5946</v>
      </c>
      <c r="E985" s="5" t="s">
        <v>7190</v>
      </c>
      <c r="F985" s="5" t="s">
        <v>8434</v>
      </c>
      <c r="G985" s="5" t="s">
        <v>9678</v>
      </c>
      <c r="H985" s="5" t="s">
        <v>10922</v>
      </c>
      <c r="I985" s="5" t="s">
        <v>3458</v>
      </c>
      <c r="J985" s="5" t="s">
        <v>22</v>
      </c>
      <c r="K985" s="5" t="s">
        <v>13412</v>
      </c>
      <c r="L985" s="5" t="s">
        <v>4702</v>
      </c>
      <c r="M985" s="5" t="s">
        <v>12167</v>
      </c>
    </row>
    <row r="986" spans="1:13" x14ac:dyDescent="0.25">
      <c r="A986" s="5" t="s">
        <v>21</v>
      </c>
      <c r="B986" s="5" t="s">
        <v>977</v>
      </c>
      <c r="C986" s="5" t="s">
        <v>2215</v>
      </c>
      <c r="D986" s="5" t="s">
        <v>5947</v>
      </c>
      <c r="E986" s="5" t="s">
        <v>7191</v>
      </c>
      <c r="F986" s="5" t="s">
        <v>8435</v>
      </c>
      <c r="G986" s="5" t="s">
        <v>9679</v>
      </c>
      <c r="H986" s="5" t="s">
        <v>10923</v>
      </c>
      <c r="I986" s="5" t="s">
        <v>3459</v>
      </c>
      <c r="J986" s="5" t="s">
        <v>22</v>
      </c>
      <c r="K986" s="5" t="s">
        <v>13413</v>
      </c>
      <c r="L986" s="5" t="s">
        <v>4703</v>
      </c>
      <c r="M986" s="5" t="s">
        <v>12168</v>
      </c>
    </row>
    <row r="987" spans="1:13" x14ac:dyDescent="0.25">
      <c r="A987" s="5" t="s">
        <v>21</v>
      </c>
      <c r="B987" s="5" t="s">
        <v>978</v>
      </c>
      <c r="C987" s="5" t="s">
        <v>2216</v>
      </c>
      <c r="D987" s="5" t="s">
        <v>5948</v>
      </c>
      <c r="E987" s="5" t="s">
        <v>7192</v>
      </c>
      <c r="F987" s="5" t="s">
        <v>8436</v>
      </c>
      <c r="G987" s="5" t="s">
        <v>9680</v>
      </c>
      <c r="H987" s="5" t="s">
        <v>10924</v>
      </c>
      <c r="I987" s="5" t="s">
        <v>3460</v>
      </c>
      <c r="J987" s="5" t="s">
        <v>22</v>
      </c>
      <c r="K987" s="5" t="s">
        <v>13414</v>
      </c>
      <c r="L987" s="5" t="s">
        <v>4704</v>
      </c>
      <c r="M987" s="5" t="s">
        <v>12169</v>
      </c>
    </row>
    <row r="988" spans="1:13" x14ac:dyDescent="0.25">
      <c r="A988" s="5" t="s">
        <v>21</v>
      </c>
      <c r="B988" s="5" t="s">
        <v>979</v>
      </c>
      <c r="C988" s="5" t="s">
        <v>2217</v>
      </c>
      <c r="D988" s="5" t="s">
        <v>5949</v>
      </c>
      <c r="E988" s="5" t="s">
        <v>7193</v>
      </c>
      <c r="F988" s="5" t="s">
        <v>8437</v>
      </c>
      <c r="G988" s="5" t="s">
        <v>9681</v>
      </c>
      <c r="H988" s="5" t="s">
        <v>10925</v>
      </c>
      <c r="I988" s="5" t="s">
        <v>3461</v>
      </c>
      <c r="J988" s="5" t="s">
        <v>22</v>
      </c>
      <c r="K988" s="5" t="s">
        <v>13415</v>
      </c>
      <c r="L988" s="5" t="s">
        <v>4705</v>
      </c>
      <c r="M988" s="5" t="s">
        <v>12170</v>
      </c>
    </row>
    <row r="989" spans="1:13" x14ac:dyDescent="0.25">
      <c r="A989" s="5" t="s">
        <v>21</v>
      </c>
      <c r="B989" s="5" t="s">
        <v>980</v>
      </c>
      <c r="C989" s="5" t="s">
        <v>2218</v>
      </c>
      <c r="D989" s="5" t="s">
        <v>5950</v>
      </c>
      <c r="E989" s="5" t="s">
        <v>7194</v>
      </c>
      <c r="F989" s="5" t="s">
        <v>8438</v>
      </c>
      <c r="G989" s="5" t="s">
        <v>9682</v>
      </c>
      <c r="H989" s="5" t="s">
        <v>10926</v>
      </c>
      <c r="I989" s="5" t="s">
        <v>3462</v>
      </c>
      <c r="J989" s="5" t="s">
        <v>22</v>
      </c>
      <c r="K989" s="5" t="s">
        <v>13416</v>
      </c>
      <c r="L989" s="5" t="s">
        <v>4706</v>
      </c>
      <c r="M989" s="5" t="s">
        <v>12171</v>
      </c>
    </row>
    <row r="990" spans="1:13" x14ac:dyDescent="0.25">
      <c r="A990" s="5" t="s">
        <v>21</v>
      </c>
      <c r="B990" s="5" t="s">
        <v>981</v>
      </c>
      <c r="C990" s="5" t="s">
        <v>2219</v>
      </c>
      <c r="D990" s="5" t="s">
        <v>5951</v>
      </c>
      <c r="E990" s="5" t="s">
        <v>7195</v>
      </c>
      <c r="F990" s="5" t="s">
        <v>8439</v>
      </c>
      <c r="G990" s="5" t="s">
        <v>9683</v>
      </c>
      <c r="H990" s="5" t="s">
        <v>10927</v>
      </c>
      <c r="I990" s="5" t="s">
        <v>3463</v>
      </c>
      <c r="J990" s="5" t="s">
        <v>22</v>
      </c>
      <c r="K990" s="5" t="s">
        <v>13417</v>
      </c>
      <c r="L990" s="5" t="s">
        <v>4707</v>
      </c>
      <c r="M990" s="5" t="s">
        <v>12172</v>
      </c>
    </row>
    <row r="991" spans="1:13" x14ac:dyDescent="0.25">
      <c r="A991" s="5" t="s">
        <v>21</v>
      </c>
      <c r="B991" s="5" t="s">
        <v>982</v>
      </c>
      <c r="C991" s="5" t="s">
        <v>2220</v>
      </c>
      <c r="D991" s="5" t="s">
        <v>5952</v>
      </c>
      <c r="E991" s="5" t="s">
        <v>7196</v>
      </c>
      <c r="F991" s="5" t="s">
        <v>8440</v>
      </c>
      <c r="G991" s="5" t="s">
        <v>9684</v>
      </c>
      <c r="H991" s="5" t="s">
        <v>10928</v>
      </c>
      <c r="I991" s="5" t="s">
        <v>3464</v>
      </c>
      <c r="J991" s="5" t="s">
        <v>22</v>
      </c>
      <c r="K991" s="5" t="s">
        <v>13418</v>
      </c>
      <c r="L991" s="5" t="s">
        <v>4708</v>
      </c>
      <c r="M991" s="5" t="s">
        <v>12173</v>
      </c>
    </row>
    <row r="992" spans="1:13" x14ac:dyDescent="0.25">
      <c r="A992" s="5" t="s">
        <v>21</v>
      </c>
      <c r="B992" s="5" t="s">
        <v>983</v>
      </c>
      <c r="C992" s="5" t="s">
        <v>2221</v>
      </c>
      <c r="D992" s="5" t="s">
        <v>5953</v>
      </c>
      <c r="E992" s="5" t="s">
        <v>7197</v>
      </c>
      <c r="F992" s="5" t="s">
        <v>8441</v>
      </c>
      <c r="G992" s="5" t="s">
        <v>9685</v>
      </c>
      <c r="H992" s="5" t="s">
        <v>10929</v>
      </c>
      <c r="I992" s="5" t="s">
        <v>3465</v>
      </c>
      <c r="J992" s="5" t="s">
        <v>22</v>
      </c>
      <c r="K992" s="5" t="s">
        <v>13419</v>
      </c>
      <c r="L992" s="5" t="s">
        <v>4709</v>
      </c>
      <c r="M992" s="5" t="s">
        <v>12174</v>
      </c>
    </row>
    <row r="993" spans="1:13" x14ac:dyDescent="0.25">
      <c r="A993" s="5" t="s">
        <v>21</v>
      </c>
      <c r="B993" s="5" t="s">
        <v>984</v>
      </c>
      <c r="C993" s="5" t="s">
        <v>2222</v>
      </c>
      <c r="D993" s="5" t="s">
        <v>5954</v>
      </c>
      <c r="E993" s="5" t="s">
        <v>7198</v>
      </c>
      <c r="F993" s="5" t="s">
        <v>8442</v>
      </c>
      <c r="G993" s="5" t="s">
        <v>9686</v>
      </c>
      <c r="H993" s="5" t="s">
        <v>10930</v>
      </c>
      <c r="I993" s="5" t="s">
        <v>3466</v>
      </c>
      <c r="J993" s="5" t="s">
        <v>22</v>
      </c>
      <c r="K993" s="5" t="s">
        <v>13420</v>
      </c>
      <c r="L993" s="5" t="s">
        <v>4710</v>
      </c>
      <c r="M993" s="5" t="s">
        <v>12175</v>
      </c>
    </row>
    <row r="994" spans="1:13" x14ac:dyDescent="0.25">
      <c r="A994" s="5" t="s">
        <v>21</v>
      </c>
      <c r="B994" s="5" t="s">
        <v>985</v>
      </c>
      <c r="C994" s="5" t="s">
        <v>2223</v>
      </c>
      <c r="D994" s="5" t="s">
        <v>5955</v>
      </c>
      <c r="E994" s="5" t="s">
        <v>7199</v>
      </c>
      <c r="F994" s="5" t="s">
        <v>8443</v>
      </c>
      <c r="G994" s="5" t="s">
        <v>9687</v>
      </c>
      <c r="H994" s="5" t="s">
        <v>10931</v>
      </c>
      <c r="I994" s="5" t="s">
        <v>3467</v>
      </c>
      <c r="J994" s="5" t="s">
        <v>22</v>
      </c>
      <c r="K994" s="5" t="s">
        <v>13421</v>
      </c>
      <c r="L994" s="5" t="s">
        <v>4711</v>
      </c>
      <c r="M994" s="5" t="s">
        <v>12176</v>
      </c>
    </row>
    <row r="995" spans="1:13" x14ac:dyDescent="0.25">
      <c r="A995" s="5" t="s">
        <v>21</v>
      </c>
      <c r="B995" s="5" t="s">
        <v>986</v>
      </c>
      <c r="C995" s="5" t="s">
        <v>2224</v>
      </c>
      <c r="D995" s="5" t="s">
        <v>5956</v>
      </c>
      <c r="E995" s="5" t="s">
        <v>7200</v>
      </c>
      <c r="F995" s="5" t="s">
        <v>8444</v>
      </c>
      <c r="G995" s="5" t="s">
        <v>9688</v>
      </c>
      <c r="H995" s="5" t="s">
        <v>10932</v>
      </c>
      <c r="I995" s="5" t="s">
        <v>3468</v>
      </c>
      <c r="J995" s="5" t="s">
        <v>22</v>
      </c>
      <c r="K995" s="5" t="s">
        <v>13422</v>
      </c>
      <c r="L995" s="5" t="s">
        <v>4712</v>
      </c>
      <c r="M995" s="5" t="s">
        <v>12177</v>
      </c>
    </row>
    <row r="996" spans="1:13" x14ac:dyDescent="0.25">
      <c r="A996" s="5" t="s">
        <v>21</v>
      </c>
      <c r="B996" s="5" t="s">
        <v>987</v>
      </c>
      <c r="C996" s="5" t="s">
        <v>2225</v>
      </c>
      <c r="D996" s="5" t="s">
        <v>5957</v>
      </c>
      <c r="E996" s="5" t="s">
        <v>7201</v>
      </c>
      <c r="F996" s="5" t="s">
        <v>8445</v>
      </c>
      <c r="G996" s="5" t="s">
        <v>9689</v>
      </c>
      <c r="H996" s="5" t="s">
        <v>10933</v>
      </c>
      <c r="I996" s="5" t="s">
        <v>3469</v>
      </c>
      <c r="J996" s="5" t="s">
        <v>22</v>
      </c>
      <c r="K996" s="5" t="s">
        <v>13423</v>
      </c>
      <c r="L996" s="5" t="s">
        <v>4713</v>
      </c>
      <c r="M996" s="5" t="s">
        <v>12178</v>
      </c>
    </row>
    <row r="997" spans="1:13" x14ac:dyDescent="0.25">
      <c r="A997" s="5" t="s">
        <v>21</v>
      </c>
      <c r="B997" s="5" t="s">
        <v>988</v>
      </c>
      <c r="C997" s="5" t="s">
        <v>2226</v>
      </c>
      <c r="D997" s="5" t="s">
        <v>5958</v>
      </c>
      <c r="E997" s="5" t="s">
        <v>7202</v>
      </c>
      <c r="F997" s="5" t="s">
        <v>8446</v>
      </c>
      <c r="G997" s="5" t="s">
        <v>9690</v>
      </c>
      <c r="H997" s="5" t="s">
        <v>10934</v>
      </c>
      <c r="I997" s="5" t="s">
        <v>3470</v>
      </c>
      <c r="J997" s="5" t="s">
        <v>22</v>
      </c>
      <c r="K997" s="5" t="s">
        <v>13424</v>
      </c>
      <c r="L997" s="5" t="s">
        <v>4714</v>
      </c>
      <c r="M997" s="5" t="s">
        <v>12179</v>
      </c>
    </row>
    <row r="998" spans="1:13" x14ac:dyDescent="0.25">
      <c r="A998" s="5" t="s">
        <v>21</v>
      </c>
      <c r="B998" s="5" t="s">
        <v>989</v>
      </c>
      <c r="C998" s="5" t="s">
        <v>2227</v>
      </c>
      <c r="D998" s="5" t="s">
        <v>5959</v>
      </c>
      <c r="E998" s="5" t="s">
        <v>7203</v>
      </c>
      <c r="F998" s="5" t="s">
        <v>8447</v>
      </c>
      <c r="G998" s="5" t="s">
        <v>9691</v>
      </c>
      <c r="H998" s="5" t="s">
        <v>10935</v>
      </c>
      <c r="I998" s="5" t="s">
        <v>3471</v>
      </c>
      <c r="J998" s="5" t="s">
        <v>22</v>
      </c>
      <c r="K998" s="5" t="s">
        <v>13425</v>
      </c>
      <c r="L998" s="5" t="s">
        <v>4715</v>
      </c>
      <c r="M998" s="5" t="s">
        <v>12180</v>
      </c>
    </row>
    <row r="999" spans="1:13" x14ac:dyDescent="0.25">
      <c r="A999" s="5" t="s">
        <v>21</v>
      </c>
      <c r="B999" s="5" t="s">
        <v>990</v>
      </c>
      <c r="C999" s="5" t="s">
        <v>2228</v>
      </c>
      <c r="D999" s="5" t="s">
        <v>5960</v>
      </c>
      <c r="E999" s="5" t="s">
        <v>7204</v>
      </c>
      <c r="F999" s="5" t="s">
        <v>8448</v>
      </c>
      <c r="G999" s="5" t="s">
        <v>9692</v>
      </c>
      <c r="H999" s="5" t="s">
        <v>10936</v>
      </c>
      <c r="I999" s="5" t="s">
        <v>3472</v>
      </c>
      <c r="J999" s="5" t="s">
        <v>22</v>
      </c>
      <c r="K999" s="5" t="s">
        <v>13426</v>
      </c>
      <c r="L999" s="5" t="s">
        <v>4716</v>
      </c>
      <c r="M999" s="5" t="s">
        <v>12181</v>
      </c>
    </row>
    <row r="1000" spans="1:13" x14ac:dyDescent="0.25">
      <c r="A1000" s="5" t="s">
        <v>21</v>
      </c>
      <c r="B1000" s="5" t="s">
        <v>991</v>
      </c>
      <c r="C1000" s="5" t="s">
        <v>2229</v>
      </c>
      <c r="D1000" s="5" t="s">
        <v>5961</v>
      </c>
      <c r="E1000" s="5" t="s">
        <v>7205</v>
      </c>
      <c r="F1000" s="5" t="s">
        <v>8449</v>
      </c>
      <c r="G1000" s="5" t="s">
        <v>9693</v>
      </c>
      <c r="H1000" s="5" t="s">
        <v>10937</v>
      </c>
      <c r="I1000" s="5" t="s">
        <v>3473</v>
      </c>
      <c r="J1000" s="5" t="s">
        <v>22</v>
      </c>
      <c r="K1000" s="5" t="s">
        <v>13427</v>
      </c>
      <c r="L1000" s="5" t="s">
        <v>4717</v>
      </c>
      <c r="M1000" s="5" t="s">
        <v>12182</v>
      </c>
    </row>
    <row r="1001" spans="1:13" x14ac:dyDescent="0.25">
      <c r="A1001" s="5" t="s">
        <v>21</v>
      </c>
      <c r="B1001" s="5" t="s">
        <v>992</v>
      </c>
      <c r="C1001" s="5" t="s">
        <v>2230</v>
      </c>
      <c r="D1001" s="5" t="s">
        <v>5962</v>
      </c>
      <c r="E1001" s="5" t="s">
        <v>7206</v>
      </c>
      <c r="F1001" s="5" t="s">
        <v>8450</v>
      </c>
      <c r="G1001" s="5" t="s">
        <v>9694</v>
      </c>
      <c r="H1001" s="5" t="s">
        <v>10938</v>
      </c>
      <c r="I1001" s="5" t="s">
        <v>3474</v>
      </c>
      <c r="J1001" s="5" t="s">
        <v>22</v>
      </c>
      <c r="K1001" s="5" t="s">
        <v>13428</v>
      </c>
      <c r="L1001" s="5" t="s">
        <v>4718</v>
      </c>
      <c r="M1001" s="5" t="s">
        <v>12183</v>
      </c>
    </row>
    <row r="1002" spans="1:13" x14ac:dyDescent="0.25">
      <c r="A1002" s="5" t="s">
        <v>21</v>
      </c>
      <c r="B1002" s="5" t="s">
        <v>993</v>
      </c>
      <c r="C1002" s="5" t="s">
        <v>2231</v>
      </c>
      <c r="D1002" s="5" t="s">
        <v>5963</v>
      </c>
      <c r="E1002" s="5" t="s">
        <v>7207</v>
      </c>
      <c r="F1002" s="5" t="s">
        <v>8451</v>
      </c>
      <c r="G1002" s="5" t="s">
        <v>9695</v>
      </c>
      <c r="H1002" s="5" t="s">
        <v>10939</v>
      </c>
      <c r="I1002" s="5" t="s">
        <v>3475</v>
      </c>
      <c r="J1002" s="5" t="s">
        <v>22</v>
      </c>
      <c r="K1002" s="5" t="s">
        <v>13429</v>
      </c>
      <c r="L1002" s="5" t="s">
        <v>4719</v>
      </c>
      <c r="M1002" s="5" t="s">
        <v>12184</v>
      </c>
    </row>
    <row r="1003" spans="1:13" x14ac:dyDescent="0.25">
      <c r="A1003" s="5" t="s">
        <v>21</v>
      </c>
      <c r="B1003" s="5" t="s">
        <v>994</v>
      </c>
      <c r="C1003" s="5" t="s">
        <v>2232</v>
      </c>
      <c r="D1003" s="5" t="s">
        <v>5964</v>
      </c>
      <c r="E1003" s="5" t="s">
        <v>7208</v>
      </c>
      <c r="F1003" s="5" t="s">
        <v>8452</v>
      </c>
      <c r="G1003" s="5" t="s">
        <v>9696</v>
      </c>
      <c r="H1003" s="5" t="s">
        <v>10940</v>
      </c>
      <c r="I1003" s="5" t="s">
        <v>3476</v>
      </c>
      <c r="J1003" s="5" t="s">
        <v>22</v>
      </c>
      <c r="K1003" s="5" t="s">
        <v>13430</v>
      </c>
      <c r="L1003" s="5" t="s">
        <v>4720</v>
      </c>
      <c r="M1003" s="5" t="s">
        <v>12185</v>
      </c>
    </row>
    <row r="1004" spans="1:13" x14ac:dyDescent="0.25">
      <c r="A1004" s="5" t="s">
        <v>21</v>
      </c>
      <c r="B1004" s="5" t="s">
        <v>995</v>
      </c>
      <c r="C1004" s="5" t="s">
        <v>2233</v>
      </c>
      <c r="D1004" s="5" t="s">
        <v>5965</v>
      </c>
      <c r="E1004" s="5" t="s">
        <v>7209</v>
      </c>
      <c r="F1004" s="5" t="s">
        <v>8453</v>
      </c>
      <c r="G1004" s="5" t="s">
        <v>9697</v>
      </c>
      <c r="H1004" s="5" t="s">
        <v>10941</v>
      </c>
      <c r="I1004" s="5" t="s">
        <v>3477</v>
      </c>
      <c r="J1004" s="5" t="s">
        <v>22</v>
      </c>
      <c r="K1004" s="5" t="s">
        <v>13431</v>
      </c>
      <c r="L1004" s="5" t="s">
        <v>4721</v>
      </c>
      <c r="M1004" s="5" t="s">
        <v>12186</v>
      </c>
    </row>
    <row r="1005" spans="1:13" x14ac:dyDescent="0.25">
      <c r="A1005" s="5" t="s">
        <v>21</v>
      </c>
      <c r="B1005" s="5" t="s">
        <v>996</v>
      </c>
      <c r="C1005" s="5" t="s">
        <v>2234</v>
      </c>
      <c r="D1005" s="5" t="s">
        <v>5966</v>
      </c>
      <c r="E1005" s="5" t="s">
        <v>7210</v>
      </c>
      <c r="F1005" s="5" t="s">
        <v>8454</v>
      </c>
      <c r="G1005" s="5" t="s">
        <v>9698</v>
      </c>
      <c r="H1005" s="5" t="s">
        <v>10942</v>
      </c>
      <c r="I1005" s="5" t="s">
        <v>3478</v>
      </c>
      <c r="J1005" s="5" t="s">
        <v>22</v>
      </c>
      <c r="K1005" s="5" t="s">
        <v>13432</v>
      </c>
      <c r="L1005" s="5" t="s">
        <v>4722</v>
      </c>
      <c r="M1005" s="5" t="s">
        <v>12187</v>
      </c>
    </row>
    <row r="1006" spans="1:13" x14ac:dyDescent="0.25">
      <c r="A1006" s="5" t="s">
        <v>21</v>
      </c>
      <c r="B1006" s="5" t="s">
        <v>997</v>
      </c>
      <c r="C1006" s="5" t="s">
        <v>2235</v>
      </c>
      <c r="D1006" s="5" t="s">
        <v>5967</v>
      </c>
      <c r="E1006" s="5" t="s">
        <v>7211</v>
      </c>
      <c r="F1006" s="5" t="s">
        <v>8455</v>
      </c>
      <c r="G1006" s="5" t="s">
        <v>9699</v>
      </c>
      <c r="H1006" s="5" t="s">
        <v>10943</v>
      </c>
      <c r="I1006" s="5" t="s">
        <v>3479</v>
      </c>
      <c r="J1006" s="5" t="s">
        <v>22</v>
      </c>
      <c r="K1006" s="5" t="s">
        <v>13433</v>
      </c>
      <c r="L1006" s="5" t="s">
        <v>4723</v>
      </c>
      <c r="M1006" s="5" t="s">
        <v>12188</v>
      </c>
    </row>
    <row r="1007" spans="1:13" x14ac:dyDescent="0.25">
      <c r="A1007" s="5" t="s">
        <v>21</v>
      </c>
      <c r="B1007" s="5" t="s">
        <v>998</v>
      </c>
      <c r="C1007" s="5" t="s">
        <v>2236</v>
      </c>
      <c r="D1007" s="5" t="s">
        <v>5968</v>
      </c>
      <c r="E1007" s="5" t="s">
        <v>7212</v>
      </c>
      <c r="F1007" s="5" t="s">
        <v>8456</v>
      </c>
      <c r="G1007" s="5" t="s">
        <v>9700</v>
      </c>
      <c r="H1007" s="5" t="s">
        <v>10944</v>
      </c>
      <c r="I1007" s="5" t="s">
        <v>3480</v>
      </c>
      <c r="J1007" s="5" t="s">
        <v>22</v>
      </c>
      <c r="K1007" s="5" t="s">
        <v>13434</v>
      </c>
      <c r="L1007" s="5" t="s">
        <v>4724</v>
      </c>
      <c r="M1007" s="5" t="s">
        <v>12189</v>
      </c>
    </row>
    <row r="1008" spans="1:13" x14ac:dyDescent="0.25">
      <c r="A1008" s="5" t="s">
        <v>21</v>
      </c>
      <c r="B1008" s="5" t="s">
        <v>999</v>
      </c>
      <c r="C1008" s="5" t="s">
        <v>2237</v>
      </c>
      <c r="D1008" s="5" t="s">
        <v>5969</v>
      </c>
      <c r="E1008" s="5" t="s">
        <v>7213</v>
      </c>
      <c r="F1008" s="5" t="s">
        <v>8457</v>
      </c>
      <c r="G1008" s="5" t="s">
        <v>9701</v>
      </c>
      <c r="H1008" s="5" t="s">
        <v>10945</v>
      </c>
      <c r="I1008" s="5" t="s">
        <v>3481</v>
      </c>
      <c r="J1008" s="5" t="s">
        <v>22</v>
      </c>
      <c r="K1008" s="5" t="s">
        <v>13435</v>
      </c>
      <c r="L1008" s="5" t="s">
        <v>4725</v>
      </c>
      <c r="M1008" s="5" t="s">
        <v>12190</v>
      </c>
    </row>
    <row r="1009" spans="1:13" x14ac:dyDescent="0.25">
      <c r="A1009" s="5" t="s">
        <v>21</v>
      </c>
      <c r="B1009" s="5" t="s">
        <v>1000</v>
      </c>
      <c r="C1009" s="5" t="s">
        <v>2238</v>
      </c>
      <c r="D1009" s="5" t="s">
        <v>5970</v>
      </c>
      <c r="E1009" s="5" t="s">
        <v>7214</v>
      </c>
      <c r="F1009" s="5" t="s">
        <v>8458</v>
      </c>
      <c r="G1009" s="5" t="s">
        <v>9702</v>
      </c>
      <c r="H1009" s="5" t="s">
        <v>10946</v>
      </c>
      <c r="I1009" s="5" t="s">
        <v>3482</v>
      </c>
      <c r="J1009" s="5" t="s">
        <v>22</v>
      </c>
      <c r="K1009" s="5" t="s">
        <v>13436</v>
      </c>
      <c r="L1009" s="5" t="s">
        <v>4726</v>
      </c>
      <c r="M1009" s="5" t="s">
        <v>12191</v>
      </c>
    </row>
    <row r="1010" spans="1:13" x14ac:dyDescent="0.25">
      <c r="A1010" s="5" t="s">
        <v>21</v>
      </c>
      <c r="B1010" s="5" t="s">
        <v>1001</v>
      </c>
      <c r="C1010" s="5" t="s">
        <v>2239</v>
      </c>
      <c r="D1010" s="5" t="s">
        <v>5971</v>
      </c>
      <c r="E1010" s="5" t="s">
        <v>7215</v>
      </c>
      <c r="F1010" s="5" t="s">
        <v>8459</v>
      </c>
      <c r="G1010" s="5" t="s">
        <v>9703</v>
      </c>
      <c r="H1010" s="5" t="s">
        <v>10947</v>
      </c>
      <c r="I1010" s="5" t="s">
        <v>3483</v>
      </c>
      <c r="J1010" s="5" t="s">
        <v>22</v>
      </c>
      <c r="K1010" s="5" t="s">
        <v>13437</v>
      </c>
      <c r="L1010" s="5" t="s">
        <v>4727</v>
      </c>
      <c r="M1010" s="5" t="s">
        <v>12192</v>
      </c>
    </row>
    <row r="1011" spans="1:13" x14ac:dyDescent="0.25">
      <c r="A1011" s="5" t="s">
        <v>21</v>
      </c>
      <c r="B1011" s="5" t="s">
        <v>1002</v>
      </c>
      <c r="C1011" s="5" t="s">
        <v>2240</v>
      </c>
      <c r="D1011" s="5" t="s">
        <v>5972</v>
      </c>
      <c r="E1011" s="5" t="s">
        <v>7216</v>
      </c>
      <c r="F1011" s="5" t="s">
        <v>8460</v>
      </c>
      <c r="G1011" s="5" t="s">
        <v>9704</v>
      </c>
      <c r="H1011" s="5" t="s">
        <v>10948</v>
      </c>
      <c r="I1011" s="5" t="s">
        <v>3484</v>
      </c>
      <c r="J1011" s="5" t="s">
        <v>22</v>
      </c>
      <c r="K1011" s="5" t="s">
        <v>13438</v>
      </c>
      <c r="L1011" s="5" t="s">
        <v>4728</v>
      </c>
      <c r="M1011" s="5" t="s">
        <v>12193</v>
      </c>
    </row>
    <row r="1012" spans="1:13" x14ac:dyDescent="0.25">
      <c r="A1012" s="5" t="s">
        <v>21</v>
      </c>
      <c r="B1012" s="5" t="s">
        <v>1003</v>
      </c>
      <c r="C1012" s="5" t="s">
        <v>2241</v>
      </c>
      <c r="D1012" s="5" t="s">
        <v>5973</v>
      </c>
      <c r="E1012" s="5" t="s">
        <v>7217</v>
      </c>
      <c r="F1012" s="5" t="s">
        <v>8461</v>
      </c>
      <c r="G1012" s="5" t="s">
        <v>9705</v>
      </c>
      <c r="H1012" s="5" t="s">
        <v>10949</v>
      </c>
      <c r="I1012" s="5" t="s">
        <v>3485</v>
      </c>
      <c r="J1012" s="5" t="s">
        <v>22</v>
      </c>
      <c r="K1012" s="5" t="s">
        <v>13439</v>
      </c>
      <c r="L1012" s="5" t="s">
        <v>4729</v>
      </c>
      <c r="M1012" s="5" t="s">
        <v>12194</v>
      </c>
    </row>
    <row r="1013" spans="1:13" x14ac:dyDescent="0.25">
      <c r="A1013" s="5" t="s">
        <v>21</v>
      </c>
      <c r="B1013" s="5" t="s">
        <v>1004</v>
      </c>
      <c r="C1013" s="5" t="s">
        <v>2242</v>
      </c>
      <c r="D1013" s="5" t="s">
        <v>5974</v>
      </c>
      <c r="E1013" s="5" t="s">
        <v>7218</v>
      </c>
      <c r="F1013" s="5" t="s">
        <v>8462</v>
      </c>
      <c r="G1013" s="5" t="s">
        <v>9706</v>
      </c>
      <c r="H1013" s="5" t="s">
        <v>10950</v>
      </c>
      <c r="I1013" s="5" t="s">
        <v>3486</v>
      </c>
      <c r="J1013" s="5" t="s">
        <v>22</v>
      </c>
      <c r="K1013" s="5" t="s">
        <v>13440</v>
      </c>
      <c r="L1013" s="5" t="s">
        <v>4730</v>
      </c>
      <c r="M1013" s="5" t="s">
        <v>12195</v>
      </c>
    </row>
    <row r="1014" spans="1:13" x14ac:dyDescent="0.25">
      <c r="A1014" s="5" t="s">
        <v>21</v>
      </c>
      <c r="B1014" s="5" t="s">
        <v>1005</v>
      </c>
      <c r="C1014" s="5" t="s">
        <v>2243</v>
      </c>
      <c r="D1014" s="5" t="s">
        <v>5975</v>
      </c>
      <c r="E1014" s="5" t="s">
        <v>7219</v>
      </c>
      <c r="F1014" s="5" t="s">
        <v>8463</v>
      </c>
      <c r="G1014" s="5" t="s">
        <v>9707</v>
      </c>
      <c r="H1014" s="5" t="s">
        <v>10951</v>
      </c>
      <c r="I1014" s="5" t="s">
        <v>3487</v>
      </c>
      <c r="J1014" s="5" t="s">
        <v>22</v>
      </c>
      <c r="K1014" s="5" t="s">
        <v>13441</v>
      </c>
      <c r="L1014" s="5" t="s">
        <v>4731</v>
      </c>
      <c r="M1014" s="5" t="s">
        <v>12196</v>
      </c>
    </row>
    <row r="1015" spans="1:13" x14ac:dyDescent="0.25">
      <c r="A1015" s="5" t="s">
        <v>21</v>
      </c>
      <c r="B1015" s="5" t="s">
        <v>1006</v>
      </c>
      <c r="C1015" s="5" t="s">
        <v>2244</v>
      </c>
      <c r="D1015" s="5" t="s">
        <v>5976</v>
      </c>
      <c r="E1015" s="5" t="s">
        <v>7220</v>
      </c>
      <c r="F1015" s="5" t="s">
        <v>8464</v>
      </c>
      <c r="G1015" s="5" t="s">
        <v>9708</v>
      </c>
      <c r="H1015" s="5" t="s">
        <v>10952</v>
      </c>
      <c r="I1015" s="5" t="s">
        <v>3488</v>
      </c>
      <c r="J1015" s="5" t="s">
        <v>22</v>
      </c>
      <c r="K1015" s="5" t="s">
        <v>13442</v>
      </c>
      <c r="L1015" s="5" t="s">
        <v>4732</v>
      </c>
      <c r="M1015" s="5" t="s">
        <v>12197</v>
      </c>
    </row>
    <row r="1016" spans="1:13" x14ac:dyDescent="0.25">
      <c r="A1016" s="5" t="s">
        <v>21</v>
      </c>
      <c r="B1016" s="5" t="s">
        <v>1007</v>
      </c>
      <c r="C1016" s="5" t="s">
        <v>2245</v>
      </c>
      <c r="D1016" s="5" t="s">
        <v>5977</v>
      </c>
      <c r="E1016" s="5" t="s">
        <v>7221</v>
      </c>
      <c r="F1016" s="5" t="s">
        <v>8465</v>
      </c>
      <c r="G1016" s="5" t="s">
        <v>9709</v>
      </c>
      <c r="H1016" s="5" t="s">
        <v>10953</v>
      </c>
      <c r="I1016" s="5" t="s">
        <v>3489</v>
      </c>
      <c r="J1016" s="5" t="s">
        <v>22</v>
      </c>
      <c r="K1016" s="5" t="s">
        <v>13443</v>
      </c>
      <c r="L1016" s="5" t="s">
        <v>4733</v>
      </c>
      <c r="M1016" s="5" t="s">
        <v>12198</v>
      </c>
    </row>
    <row r="1017" spans="1:13" x14ac:dyDescent="0.25">
      <c r="A1017" s="5" t="s">
        <v>21</v>
      </c>
      <c r="B1017" s="5" t="s">
        <v>1008</v>
      </c>
      <c r="C1017" s="5" t="s">
        <v>2246</v>
      </c>
      <c r="D1017" s="5" t="s">
        <v>5978</v>
      </c>
      <c r="E1017" s="5" t="s">
        <v>7222</v>
      </c>
      <c r="F1017" s="5" t="s">
        <v>8466</v>
      </c>
      <c r="G1017" s="5" t="s">
        <v>9710</v>
      </c>
      <c r="H1017" s="5" t="s">
        <v>10954</v>
      </c>
      <c r="I1017" s="5" t="s">
        <v>3490</v>
      </c>
      <c r="J1017" s="5" t="s">
        <v>22</v>
      </c>
      <c r="K1017" s="5" t="s">
        <v>13444</v>
      </c>
      <c r="L1017" s="5" t="s">
        <v>4734</v>
      </c>
      <c r="M1017" s="5" t="s">
        <v>12199</v>
      </c>
    </row>
    <row r="1018" spans="1:13" x14ac:dyDescent="0.25">
      <c r="A1018" s="5" t="s">
        <v>21</v>
      </c>
      <c r="B1018" s="5" t="s">
        <v>1009</v>
      </c>
      <c r="C1018" s="5" t="s">
        <v>2247</v>
      </c>
      <c r="D1018" s="5" t="s">
        <v>5979</v>
      </c>
      <c r="E1018" s="5" t="s">
        <v>7223</v>
      </c>
      <c r="F1018" s="5" t="s">
        <v>8467</v>
      </c>
      <c r="G1018" s="5" t="s">
        <v>9711</v>
      </c>
      <c r="H1018" s="5" t="s">
        <v>10955</v>
      </c>
      <c r="I1018" s="5" t="s">
        <v>3491</v>
      </c>
      <c r="J1018" s="5" t="s">
        <v>22</v>
      </c>
      <c r="K1018" s="5" t="s">
        <v>13445</v>
      </c>
      <c r="L1018" s="5" t="s">
        <v>4735</v>
      </c>
      <c r="M1018" s="5" t="s">
        <v>12200</v>
      </c>
    </row>
    <row r="1019" spans="1:13" x14ac:dyDescent="0.25">
      <c r="A1019" s="5" t="s">
        <v>21</v>
      </c>
      <c r="B1019" s="5" t="s">
        <v>1010</v>
      </c>
      <c r="C1019" s="5" t="s">
        <v>2248</v>
      </c>
      <c r="D1019" s="5" t="s">
        <v>5980</v>
      </c>
      <c r="E1019" s="5" t="s">
        <v>7224</v>
      </c>
      <c r="F1019" s="5" t="s">
        <v>8468</v>
      </c>
      <c r="G1019" s="5" t="s">
        <v>9712</v>
      </c>
      <c r="H1019" s="5" t="s">
        <v>10956</v>
      </c>
      <c r="I1019" s="5" t="s">
        <v>3492</v>
      </c>
      <c r="J1019" s="5" t="s">
        <v>22</v>
      </c>
      <c r="K1019" s="5" t="s">
        <v>13446</v>
      </c>
      <c r="L1019" s="5" t="s">
        <v>4736</v>
      </c>
      <c r="M1019" s="5" t="s">
        <v>12201</v>
      </c>
    </row>
    <row r="1020" spans="1:13" x14ac:dyDescent="0.25">
      <c r="A1020" s="5" t="s">
        <v>21</v>
      </c>
      <c r="B1020" s="5" t="s">
        <v>1011</v>
      </c>
      <c r="C1020" s="5" t="s">
        <v>2249</v>
      </c>
      <c r="D1020" s="5" t="s">
        <v>5981</v>
      </c>
      <c r="E1020" s="5" t="s">
        <v>7225</v>
      </c>
      <c r="F1020" s="5" t="s">
        <v>8469</v>
      </c>
      <c r="G1020" s="5" t="s">
        <v>9713</v>
      </c>
      <c r="H1020" s="5" t="s">
        <v>10957</v>
      </c>
      <c r="I1020" s="5" t="s">
        <v>3493</v>
      </c>
      <c r="J1020" s="5" t="s">
        <v>22</v>
      </c>
      <c r="K1020" s="5" t="s">
        <v>13447</v>
      </c>
      <c r="L1020" s="5" t="s">
        <v>4737</v>
      </c>
      <c r="M1020" s="5" t="s">
        <v>12202</v>
      </c>
    </row>
    <row r="1021" spans="1:13" x14ac:dyDescent="0.25">
      <c r="A1021" s="5" t="s">
        <v>21</v>
      </c>
      <c r="B1021" s="5" t="s">
        <v>1012</v>
      </c>
      <c r="C1021" s="5" t="s">
        <v>2250</v>
      </c>
      <c r="D1021" s="5" t="s">
        <v>5982</v>
      </c>
      <c r="E1021" s="5" t="s">
        <v>7226</v>
      </c>
      <c r="F1021" s="5" t="s">
        <v>8470</v>
      </c>
      <c r="G1021" s="5" t="s">
        <v>9714</v>
      </c>
      <c r="H1021" s="5" t="s">
        <v>10958</v>
      </c>
      <c r="I1021" s="5" t="s">
        <v>3494</v>
      </c>
      <c r="J1021" s="5" t="s">
        <v>22</v>
      </c>
      <c r="K1021" s="5" t="s">
        <v>13448</v>
      </c>
      <c r="L1021" s="5" t="s">
        <v>4738</v>
      </c>
      <c r="M1021" s="5" t="s">
        <v>12203</v>
      </c>
    </row>
    <row r="1022" spans="1:13" x14ac:dyDescent="0.25">
      <c r="A1022" s="5" t="s">
        <v>21</v>
      </c>
      <c r="B1022" s="5" t="s">
        <v>1013</v>
      </c>
      <c r="C1022" s="5" t="s">
        <v>2251</v>
      </c>
      <c r="D1022" s="5" t="s">
        <v>5983</v>
      </c>
      <c r="E1022" s="5" t="s">
        <v>7227</v>
      </c>
      <c r="F1022" s="5" t="s">
        <v>8471</v>
      </c>
      <c r="G1022" s="5" t="s">
        <v>9715</v>
      </c>
      <c r="H1022" s="5" t="s">
        <v>10959</v>
      </c>
      <c r="I1022" s="5" t="s">
        <v>3495</v>
      </c>
      <c r="J1022" s="5" t="s">
        <v>22</v>
      </c>
      <c r="K1022" s="5" t="s">
        <v>13449</v>
      </c>
      <c r="L1022" s="5" t="s">
        <v>4739</v>
      </c>
      <c r="M1022" s="5" t="s">
        <v>12204</v>
      </c>
    </row>
    <row r="1023" spans="1:13" x14ac:dyDescent="0.25">
      <c r="A1023" s="5" t="s">
        <v>21</v>
      </c>
      <c r="B1023" s="5" t="s">
        <v>1014</v>
      </c>
      <c r="C1023" s="5" t="s">
        <v>2252</v>
      </c>
      <c r="D1023" s="5" t="s">
        <v>5984</v>
      </c>
      <c r="E1023" s="5" t="s">
        <v>7228</v>
      </c>
      <c r="F1023" s="5" t="s">
        <v>8472</v>
      </c>
      <c r="G1023" s="5" t="s">
        <v>9716</v>
      </c>
      <c r="H1023" s="5" t="s">
        <v>10960</v>
      </c>
      <c r="I1023" s="5" t="s">
        <v>3496</v>
      </c>
      <c r="J1023" s="5" t="s">
        <v>22</v>
      </c>
      <c r="K1023" s="5" t="s">
        <v>13450</v>
      </c>
      <c r="L1023" s="5" t="s">
        <v>4740</v>
      </c>
      <c r="M1023" s="5" t="s">
        <v>12205</v>
      </c>
    </row>
    <row r="1024" spans="1:13" x14ac:dyDescent="0.25">
      <c r="A1024" s="5" t="s">
        <v>21</v>
      </c>
      <c r="B1024" s="5" t="s">
        <v>1015</v>
      </c>
      <c r="C1024" s="5" t="s">
        <v>2253</v>
      </c>
      <c r="D1024" s="5" t="s">
        <v>5985</v>
      </c>
      <c r="E1024" s="5" t="s">
        <v>7229</v>
      </c>
      <c r="F1024" s="5" t="s">
        <v>8473</v>
      </c>
      <c r="G1024" s="5" t="s">
        <v>9717</v>
      </c>
      <c r="H1024" s="5" t="s">
        <v>10961</v>
      </c>
      <c r="I1024" s="5" t="s">
        <v>3497</v>
      </c>
      <c r="J1024" s="5" t="s">
        <v>22</v>
      </c>
      <c r="K1024" s="5" t="s">
        <v>13451</v>
      </c>
      <c r="L1024" s="5" t="s">
        <v>4741</v>
      </c>
      <c r="M1024" s="5" t="s">
        <v>12206</v>
      </c>
    </row>
    <row r="1025" spans="1:13" x14ac:dyDescent="0.25">
      <c r="A1025" s="5" t="s">
        <v>21</v>
      </c>
      <c r="B1025" s="5" t="s">
        <v>1016</v>
      </c>
      <c r="C1025" s="5" t="s">
        <v>2254</v>
      </c>
      <c r="D1025" s="5" t="s">
        <v>5986</v>
      </c>
      <c r="E1025" s="5" t="s">
        <v>7230</v>
      </c>
      <c r="F1025" s="5" t="s">
        <v>8474</v>
      </c>
      <c r="G1025" s="5" t="s">
        <v>9718</v>
      </c>
      <c r="H1025" s="5" t="s">
        <v>10962</v>
      </c>
      <c r="I1025" s="5" t="s">
        <v>3498</v>
      </c>
      <c r="J1025" s="5" t="s">
        <v>22</v>
      </c>
      <c r="K1025" s="5" t="s">
        <v>13452</v>
      </c>
      <c r="L1025" s="5" t="s">
        <v>4742</v>
      </c>
      <c r="M1025" s="5" t="s">
        <v>12207</v>
      </c>
    </row>
    <row r="1026" spans="1:13" x14ac:dyDescent="0.25">
      <c r="A1026" s="5" t="s">
        <v>21</v>
      </c>
      <c r="B1026" s="5" t="s">
        <v>1017</v>
      </c>
      <c r="C1026" s="5" t="s">
        <v>2255</v>
      </c>
      <c r="D1026" s="5" t="s">
        <v>5987</v>
      </c>
      <c r="E1026" s="5" t="s">
        <v>7231</v>
      </c>
      <c r="F1026" s="5" t="s">
        <v>8475</v>
      </c>
      <c r="G1026" s="5" t="s">
        <v>9719</v>
      </c>
      <c r="H1026" s="5" t="s">
        <v>10963</v>
      </c>
      <c r="I1026" s="5" t="s">
        <v>3499</v>
      </c>
      <c r="J1026" s="5" t="s">
        <v>22</v>
      </c>
      <c r="K1026" s="5" t="s">
        <v>13453</v>
      </c>
      <c r="L1026" s="5" t="s">
        <v>4743</v>
      </c>
      <c r="M1026" s="5" t="s">
        <v>12208</v>
      </c>
    </row>
    <row r="1027" spans="1:13" x14ac:dyDescent="0.25">
      <c r="A1027" s="5" t="s">
        <v>21</v>
      </c>
      <c r="B1027" s="5" t="s">
        <v>1018</v>
      </c>
      <c r="C1027" s="5" t="s">
        <v>2256</v>
      </c>
      <c r="D1027" s="5" t="s">
        <v>5988</v>
      </c>
      <c r="E1027" s="5" t="s">
        <v>7232</v>
      </c>
      <c r="F1027" s="5" t="s">
        <v>8476</v>
      </c>
      <c r="G1027" s="5" t="s">
        <v>9720</v>
      </c>
      <c r="H1027" s="5" t="s">
        <v>10964</v>
      </c>
      <c r="I1027" s="5" t="s">
        <v>3500</v>
      </c>
      <c r="J1027" s="5" t="s">
        <v>22</v>
      </c>
      <c r="K1027" s="5" t="s">
        <v>13454</v>
      </c>
      <c r="L1027" s="5" t="s">
        <v>4744</v>
      </c>
      <c r="M1027" s="5" t="s">
        <v>12209</v>
      </c>
    </row>
    <row r="1028" spans="1:13" x14ac:dyDescent="0.25">
      <c r="A1028" s="5" t="s">
        <v>21</v>
      </c>
      <c r="B1028" s="5" t="s">
        <v>1019</v>
      </c>
      <c r="C1028" s="5" t="s">
        <v>2257</v>
      </c>
      <c r="D1028" s="5" t="s">
        <v>5989</v>
      </c>
      <c r="E1028" s="5" t="s">
        <v>7233</v>
      </c>
      <c r="F1028" s="5" t="s">
        <v>8477</v>
      </c>
      <c r="G1028" s="5" t="s">
        <v>9721</v>
      </c>
      <c r="H1028" s="5" t="s">
        <v>10965</v>
      </c>
      <c r="I1028" s="5" t="s">
        <v>3501</v>
      </c>
      <c r="J1028" s="5" t="s">
        <v>22</v>
      </c>
      <c r="K1028" s="5" t="s">
        <v>13455</v>
      </c>
      <c r="L1028" s="5" t="s">
        <v>4745</v>
      </c>
      <c r="M1028" s="5" t="s">
        <v>12210</v>
      </c>
    </row>
    <row r="1029" spans="1:13" x14ac:dyDescent="0.25">
      <c r="A1029" s="5" t="s">
        <v>21</v>
      </c>
      <c r="B1029" s="5" t="s">
        <v>1020</v>
      </c>
      <c r="C1029" s="5" t="s">
        <v>2258</v>
      </c>
      <c r="D1029" s="5" t="s">
        <v>5990</v>
      </c>
      <c r="E1029" s="5" t="s">
        <v>7234</v>
      </c>
      <c r="F1029" s="5" t="s">
        <v>8478</v>
      </c>
      <c r="G1029" s="5" t="s">
        <v>9722</v>
      </c>
      <c r="H1029" s="5" t="s">
        <v>10966</v>
      </c>
      <c r="I1029" s="5" t="s">
        <v>3502</v>
      </c>
      <c r="J1029" s="5" t="s">
        <v>22</v>
      </c>
      <c r="K1029" s="5" t="s">
        <v>13456</v>
      </c>
      <c r="L1029" s="5" t="s">
        <v>4746</v>
      </c>
      <c r="M1029" s="5" t="s">
        <v>12211</v>
      </c>
    </row>
    <row r="1030" spans="1:13" x14ac:dyDescent="0.25">
      <c r="A1030" s="5" t="s">
        <v>21</v>
      </c>
      <c r="B1030" s="5" t="s">
        <v>1021</v>
      </c>
      <c r="C1030" s="5" t="s">
        <v>2259</v>
      </c>
      <c r="D1030" s="5" t="s">
        <v>5991</v>
      </c>
      <c r="E1030" s="5" t="s">
        <v>7235</v>
      </c>
      <c r="F1030" s="5" t="s">
        <v>8479</v>
      </c>
      <c r="G1030" s="5" t="s">
        <v>9723</v>
      </c>
      <c r="H1030" s="5" t="s">
        <v>10967</v>
      </c>
      <c r="I1030" s="5" t="s">
        <v>3503</v>
      </c>
      <c r="J1030" s="5" t="s">
        <v>22</v>
      </c>
      <c r="K1030" s="5" t="s">
        <v>13457</v>
      </c>
      <c r="L1030" s="5" t="s">
        <v>4747</v>
      </c>
      <c r="M1030" s="5" t="s">
        <v>12212</v>
      </c>
    </row>
    <row r="1031" spans="1:13" x14ac:dyDescent="0.25">
      <c r="A1031" s="5" t="s">
        <v>21</v>
      </c>
      <c r="B1031" s="5" t="s">
        <v>1022</v>
      </c>
      <c r="C1031" s="5" t="s">
        <v>2260</v>
      </c>
      <c r="D1031" s="5" t="s">
        <v>5992</v>
      </c>
      <c r="E1031" s="5" t="s">
        <v>7236</v>
      </c>
      <c r="F1031" s="5" t="s">
        <v>8480</v>
      </c>
      <c r="G1031" s="5" t="s">
        <v>9724</v>
      </c>
      <c r="H1031" s="5" t="s">
        <v>10968</v>
      </c>
      <c r="I1031" s="5" t="s">
        <v>3504</v>
      </c>
      <c r="J1031" s="5" t="s">
        <v>22</v>
      </c>
      <c r="K1031" s="5" t="s">
        <v>13458</v>
      </c>
      <c r="L1031" s="5" t="s">
        <v>4748</v>
      </c>
      <c r="M1031" s="5" t="s">
        <v>12213</v>
      </c>
    </row>
    <row r="1032" spans="1:13" x14ac:dyDescent="0.25">
      <c r="A1032" s="5" t="s">
        <v>21</v>
      </c>
      <c r="B1032" s="5" t="s">
        <v>1023</v>
      </c>
      <c r="C1032" s="5" t="s">
        <v>2261</v>
      </c>
      <c r="D1032" s="5" t="s">
        <v>5993</v>
      </c>
      <c r="E1032" s="5" t="s">
        <v>7237</v>
      </c>
      <c r="F1032" s="5" t="s">
        <v>8481</v>
      </c>
      <c r="G1032" s="5" t="s">
        <v>9725</v>
      </c>
      <c r="H1032" s="5" t="s">
        <v>10969</v>
      </c>
      <c r="I1032" s="5" t="s">
        <v>3505</v>
      </c>
      <c r="J1032" s="5" t="s">
        <v>22</v>
      </c>
      <c r="K1032" s="5" t="s">
        <v>13459</v>
      </c>
      <c r="L1032" s="5" t="s">
        <v>4749</v>
      </c>
      <c r="M1032" s="5" t="s">
        <v>12214</v>
      </c>
    </row>
    <row r="1033" spans="1:13" x14ac:dyDescent="0.25">
      <c r="A1033" s="5" t="s">
        <v>21</v>
      </c>
      <c r="B1033" s="5" t="s">
        <v>1024</v>
      </c>
      <c r="C1033" s="5" t="s">
        <v>2262</v>
      </c>
      <c r="D1033" s="5" t="s">
        <v>5994</v>
      </c>
      <c r="E1033" s="5" t="s">
        <v>7238</v>
      </c>
      <c r="F1033" s="5" t="s">
        <v>8482</v>
      </c>
      <c r="G1033" s="5" t="s">
        <v>9726</v>
      </c>
      <c r="H1033" s="5" t="s">
        <v>10970</v>
      </c>
      <c r="I1033" s="5" t="s">
        <v>3506</v>
      </c>
      <c r="J1033" s="5" t="s">
        <v>22</v>
      </c>
      <c r="K1033" s="5" t="s">
        <v>13460</v>
      </c>
      <c r="L1033" s="5" t="s">
        <v>4750</v>
      </c>
      <c r="M1033" s="5" t="s">
        <v>12215</v>
      </c>
    </row>
    <row r="1034" spans="1:13" x14ac:dyDescent="0.25">
      <c r="A1034" s="5" t="s">
        <v>21</v>
      </c>
      <c r="B1034" s="5" t="s">
        <v>1025</v>
      </c>
      <c r="C1034" s="5" t="s">
        <v>2263</v>
      </c>
      <c r="D1034" s="5" t="s">
        <v>5995</v>
      </c>
      <c r="E1034" s="5" t="s">
        <v>7239</v>
      </c>
      <c r="F1034" s="5" t="s">
        <v>8483</v>
      </c>
      <c r="G1034" s="5" t="s">
        <v>9727</v>
      </c>
      <c r="H1034" s="5" t="s">
        <v>10971</v>
      </c>
      <c r="I1034" s="5" t="s">
        <v>3507</v>
      </c>
      <c r="J1034" s="5" t="s">
        <v>22</v>
      </c>
      <c r="K1034" s="5" t="s">
        <v>13461</v>
      </c>
      <c r="L1034" s="5" t="s">
        <v>4751</v>
      </c>
      <c r="M1034" s="5" t="s">
        <v>12216</v>
      </c>
    </row>
    <row r="1035" spans="1:13" x14ac:dyDescent="0.25">
      <c r="A1035" s="5" t="s">
        <v>21</v>
      </c>
      <c r="B1035" s="5" t="s">
        <v>1026</v>
      </c>
      <c r="C1035" s="5" t="s">
        <v>2264</v>
      </c>
      <c r="D1035" s="5" t="s">
        <v>5996</v>
      </c>
      <c r="E1035" s="5" t="s">
        <v>7240</v>
      </c>
      <c r="F1035" s="5" t="s">
        <v>8484</v>
      </c>
      <c r="G1035" s="5" t="s">
        <v>9728</v>
      </c>
      <c r="H1035" s="5" t="s">
        <v>10972</v>
      </c>
      <c r="I1035" s="5" t="s">
        <v>3508</v>
      </c>
      <c r="J1035" s="5" t="s">
        <v>22</v>
      </c>
      <c r="K1035" s="5" t="s">
        <v>13462</v>
      </c>
      <c r="L1035" s="5" t="s">
        <v>4752</v>
      </c>
      <c r="M1035" s="5" t="s">
        <v>12217</v>
      </c>
    </row>
    <row r="1036" spans="1:13" x14ac:dyDescent="0.25">
      <c r="A1036" s="5" t="s">
        <v>21</v>
      </c>
      <c r="B1036" s="5" t="s">
        <v>1027</v>
      </c>
      <c r="C1036" s="5" t="s">
        <v>2265</v>
      </c>
      <c r="D1036" s="5" t="s">
        <v>5997</v>
      </c>
      <c r="E1036" s="5" t="s">
        <v>7241</v>
      </c>
      <c r="F1036" s="5" t="s">
        <v>8485</v>
      </c>
      <c r="G1036" s="5" t="s">
        <v>9729</v>
      </c>
      <c r="H1036" s="5" t="s">
        <v>10973</v>
      </c>
      <c r="I1036" s="5" t="s">
        <v>3509</v>
      </c>
      <c r="J1036" s="5" t="s">
        <v>22</v>
      </c>
      <c r="K1036" s="5" t="s">
        <v>13463</v>
      </c>
      <c r="L1036" s="5" t="s">
        <v>4753</v>
      </c>
      <c r="M1036" s="5" t="s">
        <v>12218</v>
      </c>
    </row>
    <row r="1037" spans="1:13" x14ac:dyDescent="0.25">
      <c r="A1037" s="5" t="s">
        <v>21</v>
      </c>
      <c r="B1037" s="5" t="s">
        <v>1028</v>
      </c>
      <c r="C1037" s="5" t="s">
        <v>2266</v>
      </c>
      <c r="D1037" s="5" t="s">
        <v>5998</v>
      </c>
      <c r="E1037" s="5" t="s">
        <v>7242</v>
      </c>
      <c r="F1037" s="5" t="s">
        <v>8486</v>
      </c>
      <c r="G1037" s="5" t="s">
        <v>9730</v>
      </c>
      <c r="H1037" s="5" t="s">
        <v>10974</v>
      </c>
      <c r="I1037" s="5" t="s">
        <v>3510</v>
      </c>
      <c r="J1037" s="5" t="s">
        <v>22</v>
      </c>
      <c r="K1037" s="5" t="s">
        <v>13464</v>
      </c>
      <c r="L1037" s="5" t="s">
        <v>4754</v>
      </c>
      <c r="M1037" s="5" t="s">
        <v>12219</v>
      </c>
    </row>
    <row r="1038" spans="1:13" x14ac:dyDescent="0.25">
      <c r="A1038" s="5" t="s">
        <v>21</v>
      </c>
      <c r="B1038" s="5" t="s">
        <v>1029</v>
      </c>
      <c r="C1038" s="5" t="s">
        <v>2267</v>
      </c>
      <c r="D1038" s="5" t="s">
        <v>5999</v>
      </c>
      <c r="E1038" s="5" t="s">
        <v>7243</v>
      </c>
      <c r="F1038" s="5" t="s">
        <v>8487</v>
      </c>
      <c r="G1038" s="5" t="s">
        <v>9731</v>
      </c>
      <c r="H1038" s="5" t="s">
        <v>10975</v>
      </c>
      <c r="I1038" s="5" t="s">
        <v>3511</v>
      </c>
      <c r="J1038" s="5" t="s">
        <v>22</v>
      </c>
      <c r="K1038" s="5" t="s">
        <v>13465</v>
      </c>
      <c r="L1038" s="5" t="s">
        <v>4755</v>
      </c>
      <c r="M1038" s="5" t="s">
        <v>12220</v>
      </c>
    </row>
    <row r="1039" spans="1:13" x14ac:dyDescent="0.25">
      <c r="A1039" s="5" t="s">
        <v>21</v>
      </c>
      <c r="B1039" s="5" t="s">
        <v>1030</v>
      </c>
      <c r="C1039" s="5" t="s">
        <v>2268</v>
      </c>
      <c r="D1039" s="5" t="s">
        <v>6000</v>
      </c>
      <c r="E1039" s="5" t="s">
        <v>7244</v>
      </c>
      <c r="F1039" s="5" t="s">
        <v>8488</v>
      </c>
      <c r="G1039" s="5" t="s">
        <v>9732</v>
      </c>
      <c r="H1039" s="5" t="s">
        <v>10976</v>
      </c>
      <c r="I1039" s="5" t="s">
        <v>3512</v>
      </c>
      <c r="J1039" s="5" t="s">
        <v>22</v>
      </c>
      <c r="K1039" s="5" t="s">
        <v>13466</v>
      </c>
      <c r="L1039" s="5" t="s">
        <v>4756</v>
      </c>
      <c r="M1039" s="5" t="s">
        <v>12221</v>
      </c>
    </row>
    <row r="1040" spans="1:13" x14ac:dyDescent="0.25">
      <c r="A1040" s="5" t="s">
        <v>21</v>
      </c>
      <c r="B1040" s="5" t="s">
        <v>1031</v>
      </c>
      <c r="C1040" s="5" t="s">
        <v>2269</v>
      </c>
      <c r="D1040" s="5" t="s">
        <v>6001</v>
      </c>
      <c r="E1040" s="5" t="s">
        <v>7245</v>
      </c>
      <c r="F1040" s="5" t="s">
        <v>8489</v>
      </c>
      <c r="G1040" s="5" t="s">
        <v>9733</v>
      </c>
      <c r="H1040" s="5" t="s">
        <v>10977</v>
      </c>
      <c r="I1040" s="5" t="s">
        <v>3513</v>
      </c>
      <c r="J1040" s="5" t="s">
        <v>22</v>
      </c>
      <c r="K1040" s="5" t="s">
        <v>13467</v>
      </c>
      <c r="L1040" s="5" t="s">
        <v>4757</v>
      </c>
      <c r="M1040" s="5" t="s">
        <v>12222</v>
      </c>
    </row>
    <row r="1041" spans="1:13" x14ac:dyDescent="0.25">
      <c r="A1041" s="5" t="s">
        <v>21</v>
      </c>
      <c r="B1041" s="5" t="s">
        <v>1032</v>
      </c>
      <c r="C1041" s="5" t="s">
        <v>2270</v>
      </c>
      <c r="D1041" s="5" t="s">
        <v>6002</v>
      </c>
      <c r="E1041" s="5" t="s">
        <v>7246</v>
      </c>
      <c r="F1041" s="5" t="s">
        <v>8490</v>
      </c>
      <c r="G1041" s="5" t="s">
        <v>9734</v>
      </c>
      <c r="H1041" s="5" t="s">
        <v>10978</v>
      </c>
      <c r="I1041" s="5" t="s">
        <v>3514</v>
      </c>
      <c r="J1041" s="5" t="s">
        <v>22</v>
      </c>
      <c r="K1041" s="5" t="s">
        <v>13468</v>
      </c>
      <c r="L1041" s="5" t="s">
        <v>4758</v>
      </c>
      <c r="M1041" s="5" t="s">
        <v>12223</v>
      </c>
    </row>
    <row r="1042" spans="1:13" x14ac:dyDescent="0.25">
      <c r="A1042" s="5" t="s">
        <v>21</v>
      </c>
      <c r="B1042" s="5" t="s">
        <v>1033</v>
      </c>
      <c r="C1042" s="5" t="s">
        <v>2271</v>
      </c>
      <c r="D1042" s="5" t="s">
        <v>6003</v>
      </c>
      <c r="E1042" s="5" t="s">
        <v>7247</v>
      </c>
      <c r="F1042" s="5" t="s">
        <v>8491</v>
      </c>
      <c r="G1042" s="5" t="s">
        <v>9735</v>
      </c>
      <c r="H1042" s="5" t="s">
        <v>10979</v>
      </c>
      <c r="I1042" s="5" t="s">
        <v>3515</v>
      </c>
      <c r="J1042" s="5" t="s">
        <v>22</v>
      </c>
      <c r="K1042" s="5" t="s">
        <v>13469</v>
      </c>
      <c r="L1042" s="5" t="s">
        <v>4759</v>
      </c>
      <c r="M1042" s="5" t="s">
        <v>12224</v>
      </c>
    </row>
    <row r="1043" spans="1:13" x14ac:dyDescent="0.25">
      <c r="A1043" s="5" t="s">
        <v>21</v>
      </c>
      <c r="B1043" s="5" t="s">
        <v>1034</v>
      </c>
      <c r="C1043" s="5" t="s">
        <v>2272</v>
      </c>
      <c r="D1043" s="5" t="s">
        <v>6004</v>
      </c>
      <c r="E1043" s="5" t="s">
        <v>7248</v>
      </c>
      <c r="F1043" s="5" t="s">
        <v>8492</v>
      </c>
      <c r="G1043" s="5" t="s">
        <v>9736</v>
      </c>
      <c r="H1043" s="5" t="s">
        <v>10980</v>
      </c>
      <c r="I1043" s="5" t="s">
        <v>3516</v>
      </c>
      <c r="J1043" s="5" t="s">
        <v>22</v>
      </c>
      <c r="K1043" s="5" t="s">
        <v>13470</v>
      </c>
      <c r="L1043" s="5" t="s">
        <v>4760</v>
      </c>
      <c r="M1043" s="5" t="s">
        <v>12225</v>
      </c>
    </row>
    <row r="1044" spans="1:13" x14ac:dyDescent="0.25">
      <c r="A1044" s="5" t="s">
        <v>21</v>
      </c>
      <c r="B1044" s="5" t="s">
        <v>1035</v>
      </c>
      <c r="C1044" s="5" t="s">
        <v>2273</v>
      </c>
      <c r="D1044" s="5" t="s">
        <v>6005</v>
      </c>
      <c r="E1044" s="5" t="s">
        <v>7249</v>
      </c>
      <c r="F1044" s="5" t="s">
        <v>8493</v>
      </c>
      <c r="G1044" s="5" t="s">
        <v>9737</v>
      </c>
      <c r="H1044" s="5" t="s">
        <v>10981</v>
      </c>
      <c r="I1044" s="5" t="s">
        <v>3517</v>
      </c>
      <c r="J1044" s="5" t="s">
        <v>22</v>
      </c>
      <c r="K1044" s="5" t="s">
        <v>13471</v>
      </c>
      <c r="L1044" s="5" t="s">
        <v>4761</v>
      </c>
      <c r="M1044" s="5" t="s">
        <v>12226</v>
      </c>
    </row>
    <row r="1045" spans="1:13" x14ac:dyDescent="0.25">
      <c r="A1045" s="5" t="s">
        <v>21</v>
      </c>
      <c r="B1045" s="5" t="s">
        <v>1036</v>
      </c>
      <c r="C1045" s="5" t="s">
        <v>2274</v>
      </c>
      <c r="D1045" s="5" t="s">
        <v>6006</v>
      </c>
      <c r="E1045" s="5" t="s">
        <v>7250</v>
      </c>
      <c r="F1045" s="5" t="s">
        <v>8494</v>
      </c>
      <c r="G1045" s="5" t="s">
        <v>9738</v>
      </c>
      <c r="H1045" s="5" t="s">
        <v>10982</v>
      </c>
      <c r="I1045" s="5" t="s">
        <v>3518</v>
      </c>
      <c r="J1045" s="5" t="s">
        <v>22</v>
      </c>
      <c r="K1045" s="5" t="s">
        <v>13472</v>
      </c>
      <c r="L1045" s="5" t="s">
        <v>4762</v>
      </c>
      <c r="M1045" s="5" t="s">
        <v>12227</v>
      </c>
    </row>
    <row r="1046" spans="1:13" x14ac:dyDescent="0.25">
      <c r="A1046" s="5" t="s">
        <v>21</v>
      </c>
      <c r="B1046" s="5" t="s">
        <v>1037</v>
      </c>
      <c r="C1046" s="5" t="s">
        <v>2275</v>
      </c>
      <c r="D1046" s="5" t="s">
        <v>6007</v>
      </c>
      <c r="E1046" s="5" t="s">
        <v>7251</v>
      </c>
      <c r="F1046" s="5" t="s">
        <v>8495</v>
      </c>
      <c r="G1046" s="5" t="s">
        <v>9739</v>
      </c>
      <c r="H1046" s="5" t="s">
        <v>10983</v>
      </c>
      <c r="I1046" s="5" t="s">
        <v>3519</v>
      </c>
      <c r="J1046" s="5" t="s">
        <v>22</v>
      </c>
      <c r="K1046" s="5" t="s">
        <v>13473</v>
      </c>
      <c r="L1046" s="5" t="s">
        <v>4763</v>
      </c>
      <c r="M1046" s="5" t="s">
        <v>12228</v>
      </c>
    </row>
    <row r="1047" spans="1:13" x14ac:dyDescent="0.25">
      <c r="A1047" s="5" t="s">
        <v>21</v>
      </c>
      <c r="B1047" s="5" t="s">
        <v>1038</v>
      </c>
      <c r="C1047" s="5" t="s">
        <v>2276</v>
      </c>
      <c r="D1047" s="5" t="s">
        <v>6008</v>
      </c>
      <c r="E1047" s="5" t="s">
        <v>7252</v>
      </c>
      <c r="F1047" s="5" t="s">
        <v>8496</v>
      </c>
      <c r="G1047" s="5" t="s">
        <v>9740</v>
      </c>
      <c r="H1047" s="5" t="s">
        <v>10984</v>
      </c>
      <c r="I1047" s="5" t="s">
        <v>3520</v>
      </c>
      <c r="J1047" s="5" t="s">
        <v>22</v>
      </c>
      <c r="K1047" s="5" t="s">
        <v>13474</v>
      </c>
      <c r="L1047" s="5" t="s">
        <v>4764</v>
      </c>
      <c r="M1047" s="5" t="s">
        <v>12229</v>
      </c>
    </row>
    <row r="1048" spans="1:13" x14ac:dyDescent="0.25">
      <c r="A1048" s="5" t="s">
        <v>21</v>
      </c>
      <c r="B1048" s="5" t="s">
        <v>1039</v>
      </c>
      <c r="C1048" s="5" t="s">
        <v>2277</v>
      </c>
      <c r="D1048" s="5" t="s">
        <v>6009</v>
      </c>
      <c r="E1048" s="5" t="s">
        <v>7253</v>
      </c>
      <c r="F1048" s="5" t="s">
        <v>8497</v>
      </c>
      <c r="G1048" s="5" t="s">
        <v>9741</v>
      </c>
      <c r="H1048" s="5" t="s">
        <v>10985</v>
      </c>
      <c r="I1048" s="5" t="s">
        <v>3521</v>
      </c>
      <c r="J1048" s="5" t="s">
        <v>22</v>
      </c>
      <c r="K1048" s="5" t="s">
        <v>13475</v>
      </c>
      <c r="L1048" s="5" t="s">
        <v>4765</v>
      </c>
      <c r="M1048" s="5" t="s">
        <v>12230</v>
      </c>
    </row>
    <row r="1049" spans="1:13" x14ac:dyDescent="0.25">
      <c r="A1049" s="5" t="s">
        <v>21</v>
      </c>
      <c r="B1049" s="5" t="s">
        <v>1040</v>
      </c>
      <c r="C1049" s="5" t="s">
        <v>2278</v>
      </c>
      <c r="D1049" s="5" t="s">
        <v>6010</v>
      </c>
      <c r="E1049" s="5" t="s">
        <v>7254</v>
      </c>
      <c r="F1049" s="5" t="s">
        <v>8498</v>
      </c>
      <c r="G1049" s="5" t="s">
        <v>9742</v>
      </c>
      <c r="H1049" s="5" t="s">
        <v>10986</v>
      </c>
      <c r="I1049" s="5" t="s">
        <v>3522</v>
      </c>
      <c r="J1049" s="5" t="s">
        <v>22</v>
      </c>
      <c r="K1049" s="5" t="s">
        <v>13476</v>
      </c>
      <c r="L1049" s="5" t="s">
        <v>4766</v>
      </c>
      <c r="M1049" s="5" t="s">
        <v>12231</v>
      </c>
    </row>
    <row r="1050" spans="1:13" x14ac:dyDescent="0.25">
      <c r="A1050" s="5" t="s">
        <v>21</v>
      </c>
      <c r="B1050" s="5" t="s">
        <v>1041</v>
      </c>
      <c r="C1050" s="5" t="s">
        <v>2279</v>
      </c>
      <c r="D1050" s="5" t="s">
        <v>6011</v>
      </c>
      <c r="E1050" s="5" t="s">
        <v>7255</v>
      </c>
      <c r="F1050" s="5" t="s">
        <v>8499</v>
      </c>
      <c r="G1050" s="5" t="s">
        <v>9743</v>
      </c>
      <c r="H1050" s="5" t="s">
        <v>10987</v>
      </c>
      <c r="I1050" s="5" t="s">
        <v>3523</v>
      </c>
      <c r="J1050" s="5" t="s">
        <v>22</v>
      </c>
      <c r="K1050" s="5" t="s">
        <v>13477</v>
      </c>
      <c r="L1050" s="5" t="s">
        <v>4767</v>
      </c>
      <c r="M1050" s="5" t="s">
        <v>12232</v>
      </c>
    </row>
    <row r="1051" spans="1:13" x14ac:dyDescent="0.25">
      <c r="A1051" s="5" t="s">
        <v>21</v>
      </c>
      <c r="B1051" s="5" t="s">
        <v>1042</v>
      </c>
      <c r="C1051" s="5" t="s">
        <v>2280</v>
      </c>
      <c r="D1051" s="5" t="s">
        <v>6012</v>
      </c>
      <c r="E1051" s="5" t="s">
        <v>7256</v>
      </c>
      <c r="F1051" s="5" t="s">
        <v>8500</v>
      </c>
      <c r="G1051" s="5" t="s">
        <v>9744</v>
      </c>
      <c r="H1051" s="5" t="s">
        <v>10988</v>
      </c>
      <c r="I1051" s="5" t="s">
        <v>3524</v>
      </c>
      <c r="J1051" s="5" t="s">
        <v>22</v>
      </c>
      <c r="K1051" s="5" t="s">
        <v>13478</v>
      </c>
      <c r="L1051" s="5" t="s">
        <v>4768</v>
      </c>
      <c r="M1051" s="5" t="s">
        <v>12233</v>
      </c>
    </row>
    <row r="1052" spans="1:13" x14ac:dyDescent="0.25">
      <c r="A1052" s="5" t="s">
        <v>21</v>
      </c>
      <c r="B1052" s="5" t="s">
        <v>1043</v>
      </c>
      <c r="C1052" s="5" t="s">
        <v>2281</v>
      </c>
      <c r="D1052" s="5" t="s">
        <v>6013</v>
      </c>
      <c r="E1052" s="5" t="s">
        <v>7257</v>
      </c>
      <c r="F1052" s="5" t="s">
        <v>8501</v>
      </c>
      <c r="G1052" s="5" t="s">
        <v>9745</v>
      </c>
      <c r="H1052" s="5" t="s">
        <v>10989</v>
      </c>
      <c r="I1052" s="5" t="s">
        <v>3525</v>
      </c>
      <c r="J1052" s="5" t="s">
        <v>22</v>
      </c>
      <c r="K1052" s="5" t="s">
        <v>13479</v>
      </c>
      <c r="L1052" s="5" t="s">
        <v>4769</v>
      </c>
      <c r="M1052" s="5" t="s">
        <v>12234</v>
      </c>
    </row>
    <row r="1053" spans="1:13" x14ac:dyDescent="0.25">
      <c r="A1053" s="5" t="s">
        <v>21</v>
      </c>
      <c r="B1053" s="5" t="s">
        <v>1044</v>
      </c>
      <c r="C1053" s="5" t="s">
        <v>2282</v>
      </c>
      <c r="D1053" s="5" t="s">
        <v>6014</v>
      </c>
      <c r="E1053" s="5" t="s">
        <v>7258</v>
      </c>
      <c r="F1053" s="5" t="s">
        <v>8502</v>
      </c>
      <c r="G1053" s="5" t="s">
        <v>9746</v>
      </c>
      <c r="H1053" s="5" t="s">
        <v>10990</v>
      </c>
      <c r="I1053" s="5" t="s">
        <v>3526</v>
      </c>
      <c r="J1053" s="5" t="s">
        <v>22</v>
      </c>
      <c r="K1053" s="5" t="s">
        <v>13480</v>
      </c>
      <c r="L1053" s="5" t="s">
        <v>4770</v>
      </c>
      <c r="M1053" s="5" t="s">
        <v>12235</v>
      </c>
    </row>
    <row r="1054" spans="1:13" x14ac:dyDescent="0.25">
      <c r="A1054" s="5" t="s">
        <v>21</v>
      </c>
      <c r="B1054" s="5" t="s">
        <v>1045</v>
      </c>
      <c r="C1054" s="5" t="s">
        <v>2283</v>
      </c>
      <c r="D1054" s="5" t="s">
        <v>6015</v>
      </c>
      <c r="E1054" s="5" t="s">
        <v>7259</v>
      </c>
      <c r="F1054" s="5" t="s">
        <v>8503</v>
      </c>
      <c r="G1054" s="5" t="s">
        <v>9747</v>
      </c>
      <c r="H1054" s="5" t="s">
        <v>10991</v>
      </c>
      <c r="I1054" s="5" t="s">
        <v>3527</v>
      </c>
      <c r="J1054" s="5" t="s">
        <v>22</v>
      </c>
      <c r="K1054" s="5" t="s">
        <v>13481</v>
      </c>
      <c r="L1054" s="5" t="s">
        <v>4771</v>
      </c>
      <c r="M1054" s="5" t="s">
        <v>12236</v>
      </c>
    </row>
    <row r="1055" spans="1:13" x14ac:dyDescent="0.25">
      <c r="A1055" s="5" t="s">
        <v>21</v>
      </c>
      <c r="B1055" s="5" t="s">
        <v>1046</v>
      </c>
      <c r="C1055" s="5" t="s">
        <v>2284</v>
      </c>
      <c r="D1055" s="5" t="s">
        <v>6016</v>
      </c>
      <c r="E1055" s="5" t="s">
        <v>7260</v>
      </c>
      <c r="F1055" s="5" t="s">
        <v>8504</v>
      </c>
      <c r="G1055" s="5" t="s">
        <v>9748</v>
      </c>
      <c r="H1055" s="5" t="s">
        <v>10992</v>
      </c>
      <c r="I1055" s="5" t="s">
        <v>3528</v>
      </c>
      <c r="J1055" s="5" t="s">
        <v>22</v>
      </c>
      <c r="K1055" s="5" t="s">
        <v>13482</v>
      </c>
      <c r="L1055" s="5" t="s">
        <v>4772</v>
      </c>
      <c r="M1055" s="5" t="s">
        <v>12237</v>
      </c>
    </row>
    <row r="1056" spans="1:13" x14ac:dyDescent="0.25">
      <c r="A1056" s="5" t="s">
        <v>21</v>
      </c>
      <c r="B1056" s="5" t="s">
        <v>1047</v>
      </c>
      <c r="C1056" s="5" t="s">
        <v>2285</v>
      </c>
      <c r="D1056" s="5" t="s">
        <v>6017</v>
      </c>
      <c r="E1056" s="5" t="s">
        <v>7261</v>
      </c>
      <c r="F1056" s="5" t="s">
        <v>8505</v>
      </c>
      <c r="G1056" s="5" t="s">
        <v>9749</v>
      </c>
      <c r="H1056" s="5" t="s">
        <v>10993</v>
      </c>
      <c r="I1056" s="5" t="s">
        <v>3529</v>
      </c>
      <c r="J1056" s="5" t="s">
        <v>22</v>
      </c>
      <c r="K1056" s="5" t="s">
        <v>13483</v>
      </c>
      <c r="L1056" s="5" t="s">
        <v>4773</v>
      </c>
      <c r="M1056" s="5" t="s">
        <v>12238</v>
      </c>
    </row>
    <row r="1057" spans="1:13" x14ac:dyDescent="0.25">
      <c r="A1057" s="5" t="s">
        <v>21</v>
      </c>
      <c r="B1057" s="5" t="s">
        <v>1048</v>
      </c>
      <c r="C1057" s="5" t="s">
        <v>2286</v>
      </c>
      <c r="D1057" s="5" t="s">
        <v>6018</v>
      </c>
      <c r="E1057" s="5" t="s">
        <v>7262</v>
      </c>
      <c r="F1057" s="5" t="s">
        <v>8506</v>
      </c>
      <c r="G1057" s="5" t="s">
        <v>9750</v>
      </c>
      <c r="H1057" s="5" t="s">
        <v>10994</v>
      </c>
      <c r="I1057" s="5" t="s">
        <v>3530</v>
      </c>
      <c r="J1057" s="5" t="s">
        <v>22</v>
      </c>
      <c r="K1057" s="5" t="s">
        <v>13484</v>
      </c>
      <c r="L1057" s="5" t="s">
        <v>4774</v>
      </c>
      <c r="M1057" s="5" t="s">
        <v>12239</v>
      </c>
    </row>
    <row r="1058" spans="1:13" x14ac:dyDescent="0.25">
      <c r="A1058" s="5" t="s">
        <v>21</v>
      </c>
      <c r="B1058" s="5" t="s">
        <v>1049</v>
      </c>
      <c r="C1058" s="5" t="s">
        <v>2287</v>
      </c>
      <c r="D1058" s="5" t="s">
        <v>6019</v>
      </c>
      <c r="E1058" s="5" t="s">
        <v>7263</v>
      </c>
      <c r="F1058" s="5" t="s">
        <v>8507</v>
      </c>
      <c r="G1058" s="5" t="s">
        <v>9751</v>
      </c>
      <c r="H1058" s="5" t="s">
        <v>10995</v>
      </c>
      <c r="I1058" s="5" t="s">
        <v>3531</v>
      </c>
      <c r="J1058" s="5" t="s">
        <v>22</v>
      </c>
      <c r="K1058" s="5" t="s">
        <v>13485</v>
      </c>
      <c r="L1058" s="5" t="s">
        <v>4775</v>
      </c>
      <c r="M1058" s="5" t="s">
        <v>12240</v>
      </c>
    </row>
    <row r="1059" spans="1:13" x14ac:dyDescent="0.25">
      <c r="A1059" s="5" t="s">
        <v>21</v>
      </c>
      <c r="B1059" s="5" t="s">
        <v>1050</v>
      </c>
      <c r="C1059" s="5" t="s">
        <v>2288</v>
      </c>
      <c r="D1059" s="5" t="s">
        <v>6020</v>
      </c>
      <c r="E1059" s="5" t="s">
        <v>7264</v>
      </c>
      <c r="F1059" s="5" t="s">
        <v>8508</v>
      </c>
      <c r="G1059" s="5" t="s">
        <v>9752</v>
      </c>
      <c r="H1059" s="5" t="s">
        <v>10996</v>
      </c>
      <c r="I1059" s="5" t="s">
        <v>3532</v>
      </c>
      <c r="J1059" s="5" t="s">
        <v>22</v>
      </c>
      <c r="K1059" s="5" t="s">
        <v>13486</v>
      </c>
      <c r="L1059" s="5" t="s">
        <v>4776</v>
      </c>
      <c r="M1059" s="5" t="s">
        <v>12241</v>
      </c>
    </row>
    <row r="1060" spans="1:13" x14ac:dyDescent="0.25">
      <c r="A1060" s="5" t="s">
        <v>21</v>
      </c>
      <c r="B1060" s="5" t="s">
        <v>1051</v>
      </c>
      <c r="C1060" s="5" t="s">
        <v>2289</v>
      </c>
      <c r="D1060" s="5" t="s">
        <v>6021</v>
      </c>
      <c r="E1060" s="5" t="s">
        <v>7265</v>
      </c>
      <c r="F1060" s="5" t="s">
        <v>8509</v>
      </c>
      <c r="G1060" s="5" t="s">
        <v>9753</v>
      </c>
      <c r="H1060" s="5" t="s">
        <v>10997</v>
      </c>
      <c r="I1060" s="5" t="s">
        <v>3533</v>
      </c>
      <c r="J1060" s="5" t="s">
        <v>22</v>
      </c>
      <c r="K1060" s="5" t="s">
        <v>13487</v>
      </c>
      <c r="L1060" s="5" t="s">
        <v>4777</v>
      </c>
      <c r="M1060" s="5" t="s">
        <v>12242</v>
      </c>
    </row>
    <row r="1061" spans="1:13" x14ac:dyDescent="0.25">
      <c r="A1061" s="5" t="s">
        <v>21</v>
      </c>
      <c r="B1061" s="5" t="s">
        <v>1052</v>
      </c>
      <c r="C1061" s="5" t="s">
        <v>2290</v>
      </c>
      <c r="D1061" s="5" t="s">
        <v>6022</v>
      </c>
      <c r="E1061" s="5" t="s">
        <v>7266</v>
      </c>
      <c r="F1061" s="5" t="s">
        <v>8510</v>
      </c>
      <c r="G1061" s="5" t="s">
        <v>9754</v>
      </c>
      <c r="H1061" s="5" t="s">
        <v>10998</v>
      </c>
      <c r="I1061" s="5" t="s">
        <v>3534</v>
      </c>
      <c r="J1061" s="5" t="s">
        <v>22</v>
      </c>
      <c r="K1061" s="5" t="s">
        <v>13488</v>
      </c>
      <c r="L1061" s="5" t="s">
        <v>4778</v>
      </c>
      <c r="M1061" s="5" t="s">
        <v>12243</v>
      </c>
    </row>
    <row r="1062" spans="1:13" x14ac:dyDescent="0.25">
      <c r="A1062" s="5" t="s">
        <v>21</v>
      </c>
      <c r="B1062" s="5" t="s">
        <v>1053</v>
      </c>
      <c r="C1062" s="5" t="s">
        <v>2291</v>
      </c>
      <c r="D1062" s="5" t="s">
        <v>6023</v>
      </c>
      <c r="E1062" s="5" t="s">
        <v>7267</v>
      </c>
      <c r="F1062" s="5" t="s">
        <v>8511</v>
      </c>
      <c r="G1062" s="5" t="s">
        <v>9755</v>
      </c>
      <c r="H1062" s="5" t="s">
        <v>10999</v>
      </c>
      <c r="I1062" s="5" t="s">
        <v>3535</v>
      </c>
      <c r="J1062" s="5" t="s">
        <v>22</v>
      </c>
      <c r="K1062" s="5" t="s">
        <v>13489</v>
      </c>
      <c r="L1062" s="5" t="s">
        <v>4779</v>
      </c>
      <c r="M1062" s="5" t="s">
        <v>12244</v>
      </c>
    </row>
    <row r="1063" spans="1:13" x14ac:dyDescent="0.25">
      <c r="A1063" s="5" t="s">
        <v>21</v>
      </c>
      <c r="B1063" s="5" t="s">
        <v>1054</v>
      </c>
      <c r="C1063" s="5" t="s">
        <v>2292</v>
      </c>
      <c r="D1063" s="5" t="s">
        <v>6024</v>
      </c>
      <c r="E1063" s="5" t="s">
        <v>7268</v>
      </c>
      <c r="F1063" s="5" t="s">
        <v>8512</v>
      </c>
      <c r="G1063" s="5" t="s">
        <v>9756</v>
      </c>
      <c r="H1063" s="5" t="s">
        <v>11000</v>
      </c>
      <c r="I1063" s="5" t="s">
        <v>3536</v>
      </c>
      <c r="J1063" s="5" t="s">
        <v>22</v>
      </c>
      <c r="K1063" s="5" t="s">
        <v>13490</v>
      </c>
      <c r="L1063" s="5" t="s">
        <v>4780</v>
      </c>
      <c r="M1063" s="5" t="s">
        <v>12245</v>
      </c>
    </row>
    <row r="1064" spans="1:13" x14ac:dyDescent="0.25">
      <c r="A1064" s="5" t="s">
        <v>21</v>
      </c>
      <c r="B1064" s="5" t="s">
        <v>1055</v>
      </c>
      <c r="C1064" s="5" t="s">
        <v>2293</v>
      </c>
      <c r="D1064" s="5" t="s">
        <v>6025</v>
      </c>
      <c r="E1064" s="5" t="s">
        <v>7269</v>
      </c>
      <c r="F1064" s="5" t="s">
        <v>8513</v>
      </c>
      <c r="G1064" s="5" t="s">
        <v>9757</v>
      </c>
      <c r="H1064" s="5" t="s">
        <v>11001</v>
      </c>
      <c r="I1064" s="5" t="s">
        <v>3537</v>
      </c>
      <c r="J1064" s="5" t="s">
        <v>22</v>
      </c>
      <c r="K1064" s="5" t="s">
        <v>13491</v>
      </c>
      <c r="L1064" s="5" t="s">
        <v>4781</v>
      </c>
      <c r="M1064" s="5" t="s">
        <v>12246</v>
      </c>
    </row>
    <row r="1065" spans="1:13" x14ac:dyDescent="0.25">
      <c r="A1065" s="5" t="s">
        <v>21</v>
      </c>
      <c r="B1065" s="5" t="s">
        <v>1056</v>
      </c>
      <c r="C1065" s="5" t="s">
        <v>2294</v>
      </c>
      <c r="D1065" s="5" t="s">
        <v>6026</v>
      </c>
      <c r="E1065" s="5" t="s">
        <v>7270</v>
      </c>
      <c r="F1065" s="5" t="s">
        <v>8514</v>
      </c>
      <c r="G1065" s="5" t="s">
        <v>9758</v>
      </c>
      <c r="H1065" s="5" t="s">
        <v>11002</v>
      </c>
      <c r="I1065" s="5" t="s">
        <v>3538</v>
      </c>
      <c r="J1065" s="5" t="s">
        <v>22</v>
      </c>
      <c r="K1065" s="5" t="s">
        <v>13492</v>
      </c>
      <c r="L1065" s="5" t="s">
        <v>4782</v>
      </c>
      <c r="M1065" s="5" t="s">
        <v>12247</v>
      </c>
    </row>
    <row r="1066" spans="1:13" x14ac:dyDescent="0.25">
      <c r="A1066" s="5" t="s">
        <v>21</v>
      </c>
      <c r="B1066" s="5" t="s">
        <v>1057</v>
      </c>
      <c r="C1066" s="5" t="s">
        <v>2295</v>
      </c>
      <c r="D1066" s="5" t="s">
        <v>6027</v>
      </c>
      <c r="E1066" s="5" t="s">
        <v>7271</v>
      </c>
      <c r="F1066" s="5" t="s">
        <v>8515</v>
      </c>
      <c r="G1066" s="5" t="s">
        <v>9759</v>
      </c>
      <c r="H1066" s="5" t="s">
        <v>11003</v>
      </c>
      <c r="I1066" s="5" t="s">
        <v>3539</v>
      </c>
      <c r="J1066" s="5" t="s">
        <v>22</v>
      </c>
      <c r="K1066" s="5" t="s">
        <v>13493</v>
      </c>
      <c r="L1066" s="5" t="s">
        <v>4783</v>
      </c>
      <c r="M1066" s="5" t="s">
        <v>12248</v>
      </c>
    </row>
    <row r="1067" spans="1:13" x14ac:dyDescent="0.25">
      <c r="A1067" s="5" t="s">
        <v>21</v>
      </c>
      <c r="B1067" s="5" t="s">
        <v>1058</v>
      </c>
      <c r="C1067" s="5" t="s">
        <v>2296</v>
      </c>
      <c r="D1067" s="5" t="s">
        <v>6028</v>
      </c>
      <c r="E1067" s="5" t="s">
        <v>7272</v>
      </c>
      <c r="F1067" s="5" t="s">
        <v>8516</v>
      </c>
      <c r="G1067" s="5" t="s">
        <v>9760</v>
      </c>
      <c r="H1067" s="5" t="s">
        <v>11004</v>
      </c>
      <c r="I1067" s="5" t="s">
        <v>3540</v>
      </c>
      <c r="J1067" s="5" t="s">
        <v>22</v>
      </c>
      <c r="K1067" s="5" t="s">
        <v>13494</v>
      </c>
      <c r="L1067" s="5" t="s">
        <v>4784</v>
      </c>
      <c r="M1067" s="5" t="s">
        <v>12249</v>
      </c>
    </row>
    <row r="1068" spans="1:13" x14ac:dyDescent="0.25">
      <c r="A1068" s="5" t="s">
        <v>21</v>
      </c>
      <c r="B1068" s="5" t="s">
        <v>1059</v>
      </c>
      <c r="C1068" s="5" t="s">
        <v>2297</v>
      </c>
      <c r="D1068" s="5" t="s">
        <v>6029</v>
      </c>
      <c r="E1068" s="5" t="s">
        <v>7273</v>
      </c>
      <c r="F1068" s="5" t="s">
        <v>8517</v>
      </c>
      <c r="G1068" s="5" t="s">
        <v>9761</v>
      </c>
      <c r="H1068" s="5" t="s">
        <v>11005</v>
      </c>
      <c r="I1068" s="5" t="s">
        <v>3541</v>
      </c>
      <c r="J1068" s="5" t="s">
        <v>22</v>
      </c>
      <c r="K1068" s="5" t="s">
        <v>13495</v>
      </c>
      <c r="L1068" s="5" t="s">
        <v>4785</v>
      </c>
      <c r="M1068" s="5" t="s">
        <v>12250</v>
      </c>
    </row>
    <row r="1069" spans="1:13" x14ac:dyDescent="0.25">
      <c r="A1069" s="5" t="s">
        <v>21</v>
      </c>
      <c r="B1069" s="5" t="s">
        <v>1060</v>
      </c>
      <c r="C1069" s="5" t="s">
        <v>2298</v>
      </c>
      <c r="D1069" s="5" t="s">
        <v>6030</v>
      </c>
      <c r="E1069" s="5" t="s">
        <v>7274</v>
      </c>
      <c r="F1069" s="5" t="s">
        <v>8518</v>
      </c>
      <c r="G1069" s="5" t="s">
        <v>9762</v>
      </c>
      <c r="H1069" s="5" t="s">
        <v>11006</v>
      </c>
      <c r="I1069" s="5" t="s">
        <v>3542</v>
      </c>
      <c r="J1069" s="5" t="s">
        <v>22</v>
      </c>
      <c r="K1069" s="5" t="s">
        <v>13496</v>
      </c>
      <c r="L1069" s="5" t="s">
        <v>4786</v>
      </c>
      <c r="M1069" s="5" t="s">
        <v>12251</v>
      </c>
    </row>
    <row r="1070" spans="1:13" x14ac:dyDescent="0.25">
      <c r="A1070" s="5" t="s">
        <v>21</v>
      </c>
      <c r="B1070" s="5" t="s">
        <v>1061</v>
      </c>
      <c r="C1070" s="5" t="s">
        <v>2299</v>
      </c>
      <c r="D1070" s="5" t="s">
        <v>6031</v>
      </c>
      <c r="E1070" s="5" t="s">
        <v>7275</v>
      </c>
      <c r="F1070" s="5" t="s">
        <v>8519</v>
      </c>
      <c r="G1070" s="5" t="s">
        <v>9763</v>
      </c>
      <c r="H1070" s="5" t="s">
        <v>11007</v>
      </c>
      <c r="I1070" s="5" t="s">
        <v>3543</v>
      </c>
      <c r="J1070" s="5" t="s">
        <v>22</v>
      </c>
      <c r="K1070" s="5" t="s">
        <v>13497</v>
      </c>
      <c r="L1070" s="5" t="s">
        <v>4787</v>
      </c>
      <c r="M1070" s="5" t="s">
        <v>12252</v>
      </c>
    </row>
    <row r="1071" spans="1:13" x14ac:dyDescent="0.25">
      <c r="A1071" s="5" t="s">
        <v>21</v>
      </c>
      <c r="B1071" s="5" t="s">
        <v>1062</v>
      </c>
      <c r="C1071" s="5" t="s">
        <v>2300</v>
      </c>
      <c r="D1071" s="5" t="s">
        <v>6032</v>
      </c>
      <c r="E1071" s="5" t="s">
        <v>7276</v>
      </c>
      <c r="F1071" s="5" t="s">
        <v>8520</v>
      </c>
      <c r="G1071" s="5" t="s">
        <v>9764</v>
      </c>
      <c r="H1071" s="5" t="s">
        <v>11008</v>
      </c>
      <c r="I1071" s="5" t="s">
        <v>3544</v>
      </c>
      <c r="J1071" s="5" t="s">
        <v>22</v>
      </c>
      <c r="K1071" s="5" t="s">
        <v>13498</v>
      </c>
      <c r="L1071" s="5" t="s">
        <v>4788</v>
      </c>
      <c r="M1071" s="5" t="s">
        <v>12253</v>
      </c>
    </row>
    <row r="1072" spans="1:13" x14ac:dyDescent="0.25">
      <c r="A1072" s="5" t="s">
        <v>21</v>
      </c>
      <c r="B1072" s="5" t="s">
        <v>1063</v>
      </c>
      <c r="C1072" s="5" t="s">
        <v>2301</v>
      </c>
      <c r="D1072" s="5" t="s">
        <v>6033</v>
      </c>
      <c r="E1072" s="5" t="s">
        <v>7277</v>
      </c>
      <c r="F1072" s="5" t="s">
        <v>8521</v>
      </c>
      <c r="G1072" s="5" t="s">
        <v>9765</v>
      </c>
      <c r="H1072" s="5" t="s">
        <v>11009</v>
      </c>
      <c r="I1072" s="5" t="s">
        <v>3545</v>
      </c>
      <c r="J1072" s="5" t="s">
        <v>22</v>
      </c>
      <c r="K1072" s="5" t="s">
        <v>13499</v>
      </c>
      <c r="L1072" s="5" t="s">
        <v>4789</v>
      </c>
      <c r="M1072" s="5" t="s">
        <v>12254</v>
      </c>
    </row>
    <row r="1073" spans="1:13" x14ac:dyDescent="0.25">
      <c r="A1073" s="5" t="s">
        <v>21</v>
      </c>
      <c r="B1073" s="5" t="s">
        <v>1064</v>
      </c>
      <c r="C1073" s="5" t="s">
        <v>2302</v>
      </c>
      <c r="D1073" s="5" t="s">
        <v>6034</v>
      </c>
      <c r="E1073" s="5" t="s">
        <v>7278</v>
      </c>
      <c r="F1073" s="5" t="s">
        <v>8522</v>
      </c>
      <c r="G1073" s="5" t="s">
        <v>9766</v>
      </c>
      <c r="H1073" s="5" t="s">
        <v>11010</v>
      </c>
      <c r="I1073" s="5" t="s">
        <v>3546</v>
      </c>
      <c r="J1073" s="5" t="s">
        <v>22</v>
      </c>
      <c r="K1073" s="5" t="s">
        <v>13500</v>
      </c>
      <c r="L1073" s="5" t="s">
        <v>4790</v>
      </c>
      <c r="M1073" s="5" t="s">
        <v>12255</v>
      </c>
    </row>
    <row r="1074" spans="1:13" x14ac:dyDescent="0.25">
      <c r="A1074" s="5" t="s">
        <v>21</v>
      </c>
      <c r="B1074" s="5" t="s">
        <v>1065</v>
      </c>
      <c r="C1074" s="5" t="s">
        <v>2303</v>
      </c>
      <c r="D1074" s="5" t="s">
        <v>6035</v>
      </c>
      <c r="E1074" s="5" t="s">
        <v>7279</v>
      </c>
      <c r="F1074" s="5" t="s">
        <v>8523</v>
      </c>
      <c r="G1074" s="5" t="s">
        <v>9767</v>
      </c>
      <c r="H1074" s="5" t="s">
        <v>11011</v>
      </c>
      <c r="I1074" s="5" t="s">
        <v>3547</v>
      </c>
      <c r="J1074" s="5" t="s">
        <v>22</v>
      </c>
      <c r="K1074" s="5" t="s">
        <v>13501</v>
      </c>
      <c r="L1074" s="5" t="s">
        <v>4791</v>
      </c>
      <c r="M1074" s="5" t="s">
        <v>12256</v>
      </c>
    </row>
    <row r="1075" spans="1:13" x14ac:dyDescent="0.25">
      <c r="A1075" s="5" t="s">
        <v>21</v>
      </c>
      <c r="B1075" s="5" t="s">
        <v>1066</v>
      </c>
      <c r="C1075" s="5" t="s">
        <v>2304</v>
      </c>
      <c r="D1075" s="5" t="s">
        <v>6036</v>
      </c>
      <c r="E1075" s="5" t="s">
        <v>7280</v>
      </c>
      <c r="F1075" s="5" t="s">
        <v>8524</v>
      </c>
      <c r="G1075" s="5" t="s">
        <v>9768</v>
      </c>
      <c r="H1075" s="5" t="s">
        <v>11012</v>
      </c>
      <c r="I1075" s="5" t="s">
        <v>3548</v>
      </c>
      <c r="J1075" s="5" t="s">
        <v>22</v>
      </c>
      <c r="K1075" s="5" t="s">
        <v>13502</v>
      </c>
      <c r="L1075" s="5" t="s">
        <v>4792</v>
      </c>
      <c r="M1075" s="5" t="s">
        <v>12257</v>
      </c>
    </row>
    <row r="1076" spans="1:13" x14ac:dyDescent="0.25">
      <c r="A1076" s="5" t="s">
        <v>21</v>
      </c>
      <c r="B1076" s="5" t="s">
        <v>1067</v>
      </c>
      <c r="C1076" s="5" t="s">
        <v>2305</v>
      </c>
      <c r="D1076" s="5" t="s">
        <v>6037</v>
      </c>
      <c r="E1076" s="5" t="s">
        <v>7281</v>
      </c>
      <c r="F1076" s="5" t="s">
        <v>8525</v>
      </c>
      <c r="G1076" s="5" t="s">
        <v>9769</v>
      </c>
      <c r="H1076" s="5" t="s">
        <v>11013</v>
      </c>
      <c r="I1076" s="5" t="s">
        <v>3549</v>
      </c>
      <c r="J1076" s="5" t="s">
        <v>22</v>
      </c>
      <c r="K1076" s="5" t="s">
        <v>13503</v>
      </c>
      <c r="L1076" s="5" t="s">
        <v>4793</v>
      </c>
      <c r="M1076" s="5" t="s">
        <v>12258</v>
      </c>
    </row>
    <row r="1077" spans="1:13" x14ac:dyDescent="0.25">
      <c r="A1077" s="5" t="s">
        <v>21</v>
      </c>
      <c r="B1077" s="5" t="s">
        <v>1068</v>
      </c>
      <c r="C1077" s="5" t="s">
        <v>2306</v>
      </c>
      <c r="D1077" s="5" t="s">
        <v>6038</v>
      </c>
      <c r="E1077" s="5" t="s">
        <v>7282</v>
      </c>
      <c r="F1077" s="5" t="s">
        <v>8526</v>
      </c>
      <c r="G1077" s="5" t="s">
        <v>9770</v>
      </c>
      <c r="H1077" s="5" t="s">
        <v>11014</v>
      </c>
      <c r="I1077" s="5" t="s">
        <v>3550</v>
      </c>
      <c r="J1077" s="5" t="s">
        <v>22</v>
      </c>
      <c r="K1077" s="5" t="s">
        <v>13504</v>
      </c>
      <c r="L1077" s="5" t="s">
        <v>4794</v>
      </c>
      <c r="M1077" s="5" t="s">
        <v>12259</v>
      </c>
    </row>
    <row r="1078" spans="1:13" x14ac:dyDescent="0.25">
      <c r="A1078" s="5" t="s">
        <v>21</v>
      </c>
      <c r="B1078" s="5" t="s">
        <v>1069</v>
      </c>
      <c r="C1078" s="5" t="s">
        <v>2307</v>
      </c>
      <c r="D1078" s="5" t="s">
        <v>6039</v>
      </c>
      <c r="E1078" s="5" t="s">
        <v>7283</v>
      </c>
      <c r="F1078" s="5" t="s">
        <v>8527</v>
      </c>
      <c r="G1078" s="5" t="s">
        <v>9771</v>
      </c>
      <c r="H1078" s="5" t="s">
        <v>11015</v>
      </c>
      <c r="I1078" s="5" t="s">
        <v>3551</v>
      </c>
      <c r="J1078" s="5" t="s">
        <v>22</v>
      </c>
      <c r="K1078" s="5" t="s">
        <v>13505</v>
      </c>
      <c r="L1078" s="5" t="s">
        <v>4795</v>
      </c>
      <c r="M1078" s="5" t="s">
        <v>12260</v>
      </c>
    </row>
    <row r="1079" spans="1:13" x14ac:dyDescent="0.25">
      <c r="A1079" s="5" t="s">
        <v>21</v>
      </c>
      <c r="B1079" s="5" t="s">
        <v>1070</v>
      </c>
      <c r="C1079" s="5" t="s">
        <v>2308</v>
      </c>
      <c r="D1079" s="5" t="s">
        <v>6040</v>
      </c>
      <c r="E1079" s="5" t="s">
        <v>7284</v>
      </c>
      <c r="F1079" s="5" t="s">
        <v>8528</v>
      </c>
      <c r="G1079" s="5" t="s">
        <v>9772</v>
      </c>
      <c r="H1079" s="5" t="s">
        <v>11016</v>
      </c>
      <c r="I1079" s="5" t="s">
        <v>3552</v>
      </c>
      <c r="J1079" s="5" t="s">
        <v>22</v>
      </c>
      <c r="K1079" s="5" t="s">
        <v>13506</v>
      </c>
      <c r="L1079" s="5" t="s">
        <v>4796</v>
      </c>
      <c r="M1079" s="5" t="s">
        <v>12261</v>
      </c>
    </row>
    <row r="1080" spans="1:13" x14ac:dyDescent="0.25">
      <c r="A1080" s="5" t="s">
        <v>21</v>
      </c>
      <c r="B1080" s="5" t="s">
        <v>1071</v>
      </c>
      <c r="C1080" s="5" t="s">
        <v>2309</v>
      </c>
      <c r="D1080" s="5" t="s">
        <v>6041</v>
      </c>
      <c r="E1080" s="5" t="s">
        <v>7285</v>
      </c>
      <c r="F1080" s="5" t="s">
        <v>8529</v>
      </c>
      <c r="G1080" s="5" t="s">
        <v>9773</v>
      </c>
      <c r="H1080" s="5" t="s">
        <v>11017</v>
      </c>
      <c r="I1080" s="5" t="s">
        <v>3553</v>
      </c>
      <c r="J1080" s="5" t="s">
        <v>22</v>
      </c>
      <c r="K1080" s="5" t="s">
        <v>13507</v>
      </c>
      <c r="L1080" s="5" t="s">
        <v>4797</v>
      </c>
      <c r="M1080" s="5" t="s">
        <v>12262</v>
      </c>
    </row>
    <row r="1081" spans="1:13" x14ac:dyDescent="0.25">
      <c r="A1081" s="5" t="s">
        <v>21</v>
      </c>
      <c r="B1081" s="5" t="s">
        <v>1072</v>
      </c>
      <c r="C1081" s="5" t="s">
        <v>2310</v>
      </c>
      <c r="D1081" s="5" t="s">
        <v>6042</v>
      </c>
      <c r="E1081" s="5" t="s">
        <v>7286</v>
      </c>
      <c r="F1081" s="5" t="s">
        <v>8530</v>
      </c>
      <c r="G1081" s="5" t="s">
        <v>9774</v>
      </c>
      <c r="H1081" s="5" t="s">
        <v>11018</v>
      </c>
      <c r="I1081" s="5" t="s">
        <v>3554</v>
      </c>
      <c r="J1081" s="5" t="s">
        <v>22</v>
      </c>
      <c r="K1081" s="5" t="s">
        <v>13508</v>
      </c>
      <c r="L1081" s="5" t="s">
        <v>4798</v>
      </c>
      <c r="M1081" s="5" t="s">
        <v>12263</v>
      </c>
    </row>
    <row r="1082" spans="1:13" x14ac:dyDescent="0.25">
      <c r="A1082" s="5" t="s">
        <v>21</v>
      </c>
      <c r="B1082" s="5" t="s">
        <v>1073</v>
      </c>
      <c r="C1082" s="5" t="s">
        <v>2311</v>
      </c>
      <c r="D1082" s="5" t="s">
        <v>6043</v>
      </c>
      <c r="E1082" s="5" t="s">
        <v>7287</v>
      </c>
      <c r="F1082" s="5" t="s">
        <v>8531</v>
      </c>
      <c r="G1082" s="5" t="s">
        <v>9775</v>
      </c>
      <c r="H1082" s="5" t="s">
        <v>11019</v>
      </c>
      <c r="I1082" s="5" t="s">
        <v>3555</v>
      </c>
      <c r="J1082" s="5" t="s">
        <v>22</v>
      </c>
      <c r="K1082" s="5" t="s">
        <v>13509</v>
      </c>
      <c r="L1082" s="5" t="s">
        <v>4799</v>
      </c>
      <c r="M1082" s="5" t="s">
        <v>12264</v>
      </c>
    </row>
    <row r="1083" spans="1:13" x14ac:dyDescent="0.25">
      <c r="A1083" s="5" t="s">
        <v>21</v>
      </c>
      <c r="B1083" s="5" t="s">
        <v>1074</v>
      </c>
      <c r="C1083" s="5" t="s">
        <v>2312</v>
      </c>
      <c r="D1083" s="5" t="s">
        <v>6044</v>
      </c>
      <c r="E1083" s="5" t="s">
        <v>7288</v>
      </c>
      <c r="F1083" s="5" t="s">
        <v>8532</v>
      </c>
      <c r="G1083" s="5" t="s">
        <v>9776</v>
      </c>
      <c r="H1083" s="5" t="s">
        <v>11020</v>
      </c>
      <c r="I1083" s="5" t="s">
        <v>3556</v>
      </c>
      <c r="J1083" s="5" t="s">
        <v>22</v>
      </c>
      <c r="K1083" s="5" t="s">
        <v>13510</v>
      </c>
      <c r="L1083" s="5" t="s">
        <v>4800</v>
      </c>
      <c r="M1083" s="5" t="s">
        <v>12265</v>
      </c>
    </row>
    <row r="1084" spans="1:13" x14ac:dyDescent="0.25">
      <c r="A1084" s="5" t="s">
        <v>21</v>
      </c>
      <c r="B1084" s="5" t="s">
        <v>1075</v>
      </c>
      <c r="C1084" s="5" t="s">
        <v>2313</v>
      </c>
      <c r="D1084" s="5" t="s">
        <v>6045</v>
      </c>
      <c r="E1084" s="5" t="s">
        <v>7289</v>
      </c>
      <c r="F1084" s="5" t="s">
        <v>8533</v>
      </c>
      <c r="G1084" s="5" t="s">
        <v>9777</v>
      </c>
      <c r="H1084" s="5" t="s">
        <v>11021</v>
      </c>
      <c r="I1084" s="5" t="s">
        <v>3557</v>
      </c>
      <c r="J1084" s="5" t="s">
        <v>22</v>
      </c>
      <c r="K1084" s="5" t="s">
        <v>13511</v>
      </c>
      <c r="L1084" s="5" t="s">
        <v>4801</v>
      </c>
      <c r="M1084" s="5" t="s">
        <v>12266</v>
      </c>
    </row>
    <row r="1085" spans="1:13" x14ac:dyDescent="0.25">
      <c r="A1085" s="5" t="s">
        <v>21</v>
      </c>
      <c r="B1085" s="5" t="s">
        <v>1076</v>
      </c>
      <c r="C1085" s="5" t="s">
        <v>2314</v>
      </c>
      <c r="D1085" s="5" t="s">
        <v>6046</v>
      </c>
      <c r="E1085" s="5" t="s">
        <v>7290</v>
      </c>
      <c r="F1085" s="5" t="s">
        <v>8534</v>
      </c>
      <c r="G1085" s="5" t="s">
        <v>9778</v>
      </c>
      <c r="H1085" s="5" t="s">
        <v>11022</v>
      </c>
      <c r="I1085" s="5" t="s">
        <v>3558</v>
      </c>
      <c r="J1085" s="5" t="s">
        <v>22</v>
      </c>
      <c r="K1085" s="5" t="s">
        <v>13512</v>
      </c>
      <c r="L1085" s="5" t="s">
        <v>4802</v>
      </c>
      <c r="M1085" s="5" t="s">
        <v>12267</v>
      </c>
    </row>
    <row r="1086" spans="1:13" x14ac:dyDescent="0.25">
      <c r="A1086" s="5" t="s">
        <v>21</v>
      </c>
      <c r="B1086" s="5" t="s">
        <v>1077</v>
      </c>
      <c r="C1086" s="5" t="s">
        <v>2315</v>
      </c>
      <c r="D1086" s="5" t="s">
        <v>6047</v>
      </c>
      <c r="E1086" s="5" t="s">
        <v>7291</v>
      </c>
      <c r="F1086" s="5" t="s">
        <v>8535</v>
      </c>
      <c r="G1086" s="5" t="s">
        <v>9779</v>
      </c>
      <c r="H1086" s="5" t="s">
        <v>11023</v>
      </c>
      <c r="I1086" s="5" t="s">
        <v>3559</v>
      </c>
      <c r="J1086" s="5" t="s">
        <v>22</v>
      </c>
      <c r="K1086" s="5" t="s">
        <v>13513</v>
      </c>
      <c r="L1086" s="5" t="s">
        <v>4803</v>
      </c>
      <c r="M1086" s="5" t="s">
        <v>12268</v>
      </c>
    </row>
    <row r="1087" spans="1:13" x14ac:dyDescent="0.25">
      <c r="A1087" s="5" t="s">
        <v>21</v>
      </c>
      <c r="B1087" s="5" t="s">
        <v>1078</v>
      </c>
      <c r="C1087" s="5" t="s">
        <v>2316</v>
      </c>
      <c r="D1087" s="5" t="s">
        <v>6048</v>
      </c>
      <c r="E1087" s="5" t="s">
        <v>7292</v>
      </c>
      <c r="F1087" s="5" t="s">
        <v>8536</v>
      </c>
      <c r="G1087" s="5" t="s">
        <v>9780</v>
      </c>
      <c r="H1087" s="5" t="s">
        <v>11024</v>
      </c>
      <c r="I1087" s="5" t="s">
        <v>3560</v>
      </c>
      <c r="J1087" s="5" t="s">
        <v>22</v>
      </c>
      <c r="K1087" s="5" t="s">
        <v>13514</v>
      </c>
      <c r="L1087" s="5" t="s">
        <v>4804</v>
      </c>
      <c r="M1087" s="5" t="s">
        <v>12269</v>
      </c>
    </row>
    <row r="1088" spans="1:13" x14ac:dyDescent="0.25">
      <c r="A1088" s="5" t="s">
        <v>21</v>
      </c>
      <c r="B1088" s="5" t="s">
        <v>1079</v>
      </c>
      <c r="C1088" s="5" t="s">
        <v>2317</v>
      </c>
      <c r="D1088" s="5" t="s">
        <v>6049</v>
      </c>
      <c r="E1088" s="5" t="s">
        <v>7293</v>
      </c>
      <c r="F1088" s="5" t="s">
        <v>8537</v>
      </c>
      <c r="G1088" s="5" t="s">
        <v>9781</v>
      </c>
      <c r="H1088" s="5" t="s">
        <v>11025</v>
      </c>
      <c r="I1088" s="5" t="s">
        <v>3561</v>
      </c>
      <c r="J1088" s="5" t="s">
        <v>22</v>
      </c>
      <c r="K1088" s="5" t="s">
        <v>13515</v>
      </c>
      <c r="L1088" s="5" t="s">
        <v>4805</v>
      </c>
      <c r="M1088" s="5" t="s">
        <v>12270</v>
      </c>
    </row>
    <row r="1089" spans="1:13" x14ac:dyDescent="0.25">
      <c r="A1089" s="5" t="s">
        <v>21</v>
      </c>
      <c r="B1089" s="5" t="s">
        <v>1080</v>
      </c>
      <c r="C1089" s="5" t="s">
        <v>2318</v>
      </c>
      <c r="D1089" s="5" t="s">
        <v>6050</v>
      </c>
      <c r="E1089" s="5" t="s">
        <v>7294</v>
      </c>
      <c r="F1089" s="5" t="s">
        <v>8538</v>
      </c>
      <c r="G1089" s="5" t="s">
        <v>9782</v>
      </c>
      <c r="H1089" s="5" t="s">
        <v>11026</v>
      </c>
      <c r="I1089" s="5" t="s">
        <v>3562</v>
      </c>
      <c r="J1089" s="5" t="s">
        <v>22</v>
      </c>
      <c r="K1089" s="5" t="s">
        <v>13516</v>
      </c>
      <c r="L1089" s="5" t="s">
        <v>4806</v>
      </c>
      <c r="M1089" s="5" t="s">
        <v>12271</v>
      </c>
    </row>
    <row r="1090" spans="1:13" x14ac:dyDescent="0.25">
      <c r="A1090" s="5" t="s">
        <v>21</v>
      </c>
      <c r="B1090" s="5" t="s">
        <v>1081</v>
      </c>
      <c r="C1090" s="5" t="s">
        <v>2319</v>
      </c>
      <c r="D1090" s="5" t="s">
        <v>6051</v>
      </c>
      <c r="E1090" s="5" t="s">
        <v>7295</v>
      </c>
      <c r="F1090" s="5" t="s">
        <v>8539</v>
      </c>
      <c r="G1090" s="5" t="s">
        <v>9783</v>
      </c>
      <c r="H1090" s="5" t="s">
        <v>11027</v>
      </c>
      <c r="I1090" s="5" t="s">
        <v>3563</v>
      </c>
      <c r="J1090" s="5" t="s">
        <v>22</v>
      </c>
      <c r="K1090" s="5" t="s">
        <v>13517</v>
      </c>
      <c r="L1090" s="5" t="s">
        <v>4807</v>
      </c>
      <c r="M1090" s="5" t="s">
        <v>12272</v>
      </c>
    </row>
    <row r="1091" spans="1:13" x14ac:dyDescent="0.25">
      <c r="A1091" s="5" t="s">
        <v>21</v>
      </c>
      <c r="B1091" s="5" t="s">
        <v>13698</v>
      </c>
      <c r="C1091" s="5" t="s">
        <v>2320</v>
      </c>
      <c r="D1091" s="5" t="s">
        <v>6052</v>
      </c>
      <c r="E1091" s="5" t="s">
        <v>7296</v>
      </c>
      <c r="F1091" s="5" t="s">
        <v>8540</v>
      </c>
      <c r="G1091" s="5" t="s">
        <v>9784</v>
      </c>
      <c r="H1091" s="5" t="s">
        <v>11028</v>
      </c>
      <c r="I1091" s="5" t="s">
        <v>3564</v>
      </c>
      <c r="J1091" s="5" t="s">
        <v>22</v>
      </c>
      <c r="K1091" s="5" t="s">
        <v>13518</v>
      </c>
      <c r="L1091" s="5" t="s">
        <v>4808</v>
      </c>
      <c r="M1091" s="5" t="s">
        <v>12273</v>
      </c>
    </row>
    <row r="1092" spans="1:13" x14ac:dyDescent="0.25">
      <c r="A1092" s="5" t="s">
        <v>21</v>
      </c>
      <c r="B1092" s="5" t="s">
        <v>1082</v>
      </c>
      <c r="C1092" s="5" t="s">
        <v>2321</v>
      </c>
      <c r="D1092" s="5" t="s">
        <v>6053</v>
      </c>
      <c r="E1092" s="5" t="s">
        <v>7297</v>
      </c>
      <c r="F1092" s="5" t="s">
        <v>8541</v>
      </c>
      <c r="G1092" s="5" t="s">
        <v>9785</v>
      </c>
      <c r="H1092" s="5" t="s">
        <v>11029</v>
      </c>
      <c r="I1092" s="5" t="s">
        <v>3565</v>
      </c>
      <c r="J1092" s="5" t="s">
        <v>22</v>
      </c>
      <c r="K1092" s="5" t="s">
        <v>13519</v>
      </c>
      <c r="L1092" s="5" t="s">
        <v>4809</v>
      </c>
      <c r="M1092" s="5" t="s">
        <v>12274</v>
      </c>
    </row>
    <row r="1093" spans="1:13" x14ac:dyDescent="0.25">
      <c r="A1093" s="5" t="s">
        <v>21</v>
      </c>
      <c r="B1093" s="5" t="s">
        <v>1083</v>
      </c>
      <c r="C1093" s="5" t="s">
        <v>2322</v>
      </c>
      <c r="D1093" s="5" t="s">
        <v>6054</v>
      </c>
      <c r="E1093" s="5" t="s">
        <v>7298</v>
      </c>
      <c r="F1093" s="5" t="s">
        <v>8542</v>
      </c>
      <c r="G1093" s="5" t="s">
        <v>9786</v>
      </c>
      <c r="H1093" s="5" t="s">
        <v>11030</v>
      </c>
      <c r="I1093" s="5" t="s">
        <v>3566</v>
      </c>
      <c r="J1093" s="5" t="s">
        <v>22</v>
      </c>
      <c r="K1093" s="5" t="s">
        <v>13520</v>
      </c>
      <c r="L1093" s="5" t="s">
        <v>4810</v>
      </c>
      <c r="M1093" s="5" t="s">
        <v>12275</v>
      </c>
    </row>
    <row r="1094" spans="1:13" x14ac:dyDescent="0.25">
      <c r="A1094" s="5" t="s">
        <v>21</v>
      </c>
      <c r="B1094" s="5" t="s">
        <v>1084</v>
      </c>
      <c r="C1094" s="5" t="s">
        <v>2323</v>
      </c>
      <c r="D1094" s="5" t="s">
        <v>6055</v>
      </c>
      <c r="E1094" s="5" t="s">
        <v>7299</v>
      </c>
      <c r="F1094" s="5" t="s">
        <v>8543</v>
      </c>
      <c r="G1094" s="5" t="s">
        <v>9787</v>
      </c>
      <c r="H1094" s="5" t="s">
        <v>11031</v>
      </c>
      <c r="I1094" s="5" t="s">
        <v>3567</v>
      </c>
      <c r="J1094" s="5" t="s">
        <v>22</v>
      </c>
      <c r="K1094" s="5" t="s">
        <v>13521</v>
      </c>
      <c r="L1094" s="5" t="s">
        <v>4811</v>
      </c>
      <c r="M1094" s="5" t="s">
        <v>12276</v>
      </c>
    </row>
    <row r="1095" spans="1:13" x14ac:dyDescent="0.25">
      <c r="A1095" s="5" t="s">
        <v>21</v>
      </c>
      <c r="B1095" s="5" t="s">
        <v>1085</v>
      </c>
      <c r="C1095" s="5" t="s">
        <v>2324</v>
      </c>
      <c r="D1095" s="5" t="s">
        <v>6056</v>
      </c>
      <c r="E1095" s="5" t="s">
        <v>7300</v>
      </c>
      <c r="F1095" s="5" t="s">
        <v>8544</v>
      </c>
      <c r="G1095" s="5" t="s">
        <v>9788</v>
      </c>
      <c r="H1095" s="5" t="s">
        <v>11032</v>
      </c>
      <c r="I1095" s="5" t="s">
        <v>3568</v>
      </c>
      <c r="J1095" s="5" t="s">
        <v>22</v>
      </c>
      <c r="K1095" s="5" t="s">
        <v>13522</v>
      </c>
      <c r="L1095" s="5" t="s">
        <v>4812</v>
      </c>
      <c r="M1095" s="5" t="s">
        <v>12277</v>
      </c>
    </row>
    <row r="1096" spans="1:13" x14ac:dyDescent="0.25">
      <c r="A1096" s="5" t="s">
        <v>21</v>
      </c>
      <c r="B1096" s="5" t="s">
        <v>1086</v>
      </c>
      <c r="C1096" s="5" t="s">
        <v>2325</v>
      </c>
      <c r="D1096" s="5" t="s">
        <v>6057</v>
      </c>
      <c r="E1096" s="5" t="s">
        <v>7301</v>
      </c>
      <c r="F1096" s="5" t="s">
        <v>8545</v>
      </c>
      <c r="G1096" s="5" t="s">
        <v>9789</v>
      </c>
      <c r="H1096" s="5" t="s">
        <v>11033</v>
      </c>
      <c r="I1096" s="5" t="s">
        <v>3569</v>
      </c>
      <c r="J1096" s="5" t="s">
        <v>22</v>
      </c>
      <c r="K1096" s="5" t="s">
        <v>13523</v>
      </c>
      <c r="L1096" s="5" t="s">
        <v>4813</v>
      </c>
      <c r="M1096" s="5" t="s">
        <v>12278</v>
      </c>
    </row>
    <row r="1097" spans="1:13" x14ac:dyDescent="0.25">
      <c r="A1097" s="5" t="s">
        <v>21</v>
      </c>
      <c r="B1097" s="5" t="s">
        <v>1087</v>
      </c>
      <c r="C1097" s="5" t="s">
        <v>2326</v>
      </c>
      <c r="D1097" s="5" t="s">
        <v>6058</v>
      </c>
      <c r="E1097" s="5" t="s">
        <v>7302</v>
      </c>
      <c r="F1097" s="5" t="s">
        <v>8546</v>
      </c>
      <c r="G1097" s="5" t="s">
        <v>9790</v>
      </c>
      <c r="H1097" s="5" t="s">
        <v>11034</v>
      </c>
      <c r="I1097" s="5" t="s">
        <v>3570</v>
      </c>
      <c r="J1097" s="5" t="s">
        <v>22</v>
      </c>
      <c r="K1097" s="5" t="s">
        <v>13524</v>
      </c>
      <c r="L1097" s="5" t="s">
        <v>4814</v>
      </c>
      <c r="M1097" s="5" t="s">
        <v>12279</v>
      </c>
    </row>
    <row r="1098" spans="1:13" x14ac:dyDescent="0.25">
      <c r="A1098" s="5" t="s">
        <v>21</v>
      </c>
      <c r="B1098" s="5" t="s">
        <v>1088</v>
      </c>
      <c r="C1098" s="5" t="s">
        <v>2327</v>
      </c>
      <c r="D1098" s="5" t="s">
        <v>6059</v>
      </c>
      <c r="E1098" s="5" t="s">
        <v>7303</v>
      </c>
      <c r="F1098" s="5" t="s">
        <v>8547</v>
      </c>
      <c r="G1098" s="5" t="s">
        <v>9791</v>
      </c>
      <c r="H1098" s="5" t="s">
        <v>11035</v>
      </c>
      <c r="I1098" s="5" t="s">
        <v>3571</v>
      </c>
      <c r="J1098" s="5" t="s">
        <v>22</v>
      </c>
      <c r="K1098" s="5" t="s">
        <v>13525</v>
      </c>
      <c r="L1098" s="5" t="s">
        <v>4815</v>
      </c>
      <c r="M1098" s="5" t="s">
        <v>12280</v>
      </c>
    </row>
    <row r="1099" spans="1:13" x14ac:dyDescent="0.25">
      <c r="A1099" s="5" t="s">
        <v>21</v>
      </c>
      <c r="B1099" s="5" t="s">
        <v>1089</v>
      </c>
      <c r="C1099" s="5" t="s">
        <v>2328</v>
      </c>
      <c r="D1099" s="5" t="s">
        <v>6060</v>
      </c>
      <c r="E1099" s="5" t="s">
        <v>7304</v>
      </c>
      <c r="F1099" s="5" t="s">
        <v>8548</v>
      </c>
      <c r="G1099" s="5" t="s">
        <v>9792</v>
      </c>
      <c r="H1099" s="5" t="s">
        <v>11036</v>
      </c>
      <c r="I1099" s="5" t="s">
        <v>3572</v>
      </c>
      <c r="J1099" s="5" t="s">
        <v>22</v>
      </c>
      <c r="K1099" s="5" t="s">
        <v>13526</v>
      </c>
      <c r="L1099" s="5" t="s">
        <v>4816</v>
      </c>
      <c r="M1099" s="5" t="s">
        <v>12281</v>
      </c>
    </row>
    <row r="1100" spans="1:13" x14ac:dyDescent="0.25">
      <c r="A1100" s="5" t="s">
        <v>21</v>
      </c>
      <c r="B1100" s="5" t="s">
        <v>1090</v>
      </c>
      <c r="C1100" s="5" t="s">
        <v>2329</v>
      </c>
      <c r="D1100" s="5" t="s">
        <v>6061</v>
      </c>
      <c r="E1100" s="5" t="s">
        <v>7305</v>
      </c>
      <c r="F1100" s="5" t="s">
        <v>8549</v>
      </c>
      <c r="G1100" s="5" t="s">
        <v>9793</v>
      </c>
      <c r="H1100" s="5" t="s">
        <v>11037</v>
      </c>
      <c r="I1100" s="5" t="s">
        <v>3573</v>
      </c>
      <c r="J1100" s="5" t="s">
        <v>22</v>
      </c>
      <c r="K1100" s="5" t="s">
        <v>13527</v>
      </c>
      <c r="L1100" s="5" t="s">
        <v>4817</v>
      </c>
      <c r="M1100" s="5" t="s">
        <v>12282</v>
      </c>
    </row>
    <row r="1101" spans="1:13" x14ac:dyDescent="0.25">
      <c r="A1101" s="5" t="s">
        <v>21</v>
      </c>
      <c r="B1101" s="5" t="s">
        <v>1091</v>
      </c>
      <c r="C1101" s="5" t="s">
        <v>2330</v>
      </c>
      <c r="D1101" s="5" t="s">
        <v>6062</v>
      </c>
      <c r="E1101" s="5" t="s">
        <v>7306</v>
      </c>
      <c r="F1101" s="5" t="s">
        <v>8550</v>
      </c>
      <c r="G1101" s="5" t="s">
        <v>9794</v>
      </c>
      <c r="H1101" s="5" t="s">
        <v>11038</v>
      </c>
      <c r="I1101" s="5" t="s">
        <v>3574</v>
      </c>
      <c r="J1101" s="5" t="s">
        <v>22</v>
      </c>
      <c r="K1101" s="5" t="s">
        <v>13528</v>
      </c>
      <c r="L1101" s="5" t="s">
        <v>4818</v>
      </c>
      <c r="M1101" s="5" t="s">
        <v>12283</v>
      </c>
    </row>
    <row r="1102" spans="1:13" x14ac:dyDescent="0.25">
      <c r="A1102" s="5" t="s">
        <v>21</v>
      </c>
      <c r="B1102" s="5" t="s">
        <v>1092</v>
      </c>
      <c r="C1102" s="5" t="s">
        <v>2331</v>
      </c>
      <c r="D1102" s="5" t="s">
        <v>6063</v>
      </c>
      <c r="E1102" s="5" t="s">
        <v>7307</v>
      </c>
      <c r="F1102" s="5" t="s">
        <v>8551</v>
      </c>
      <c r="G1102" s="5" t="s">
        <v>9795</v>
      </c>
      <c r="H1102" s="5" t="s">
        <v>11039</v>
      </c>
      <c r="I1102" s="5" t="s">
        <v>3575</v>
      </c>
      <c r="J1102" s="5" t="s">
        <v>22</v>
      </c>
      <c r="K1102" s="5" t="s">
        <v>13529</v>
      </c>
      <c r="L1102" s="5" t="s">
        <v>4819</v>
      </c>
      <c r="M1102" s="5" t="s">
        <v>12284</v>
      </c>
    </row>
    <row r="1103" spans="1:13" x14ac:dyDescent="0.25">
      <c r="A1103" s="5" t="s">
        <v>21</v>
      </c>
      <c r="B1103" s="5" t="s">
        <v>1093</v>
      </c>
      <c r="C1103" s="5" t="s">
        <v>2332</v>
      </c>
      <c r="D1103" s="5" t="s">
        <v>6064</v>
      </c>
      <c r="E1103" s="5" t="s">
        <v>7308</v>
      </c>
      <c r="F1103" s="5" t="s">
        <v>8552</v>
      </c>
      <c r="G1103" s="5" t="s">
        <v>9796</v>
      </c>
      <c r="H1103" s="5" t="s">
        <v>11040</v>
      </c>
      <c r="I1103" s="5" t="s">
        <v>3576</v>
      </c>
      <c r="J1103" s="5" t="s">
        <v>22</v>
      </c>
      <c r="K1103" s="5" t="s">
        <v>13530</v>
      </c>
      <c r="L1103" s="5" t="s">
        <v>4820</v>
      </c>
      <c r="M1103" s="5" t="s">
        <v>12285</v>
      </c>
    </row>
    <row r="1104" spans="1:13" x14ac:dyDescent="0.25">
      <c r="A1104" s="5" t="s">
        <v>21</v>
      </c>
      <c r="B1104" s="5" t="s">
        <v>1094</v>
      </c>
      <c r="C1104" s="5" t="s">
        <v>2333</v>
      </c>
      <c r="D1104" s="5" t="s">
        <v>6065</v>
      </c>
      <c r="E1104" s="5" t="s">
        <v>7309</v>
      </c>
      <c r="F1104" s="5" t="s">
        <v>8553</v>
      </c>
      <c r="G1104" s="5" t="s">
        <v>9797</v>
      </c>
      <c r="H1104" s="5" t="s">
        <v>11041</v>
      </c>
      <c r="I1104" s="5" t="s">
        <v>3577</v>
      </c>
      <c r="J1104" s="5" t="s">
        <v>22</v>
      </c>
      <c r="K1104" s="5" t="s">
        <v>13531</v>
      </c>
      <c r="L1104" s="5" t="s">
        <v>4821</v>
      </c>
      <c r="M1104" s="5" t="s">
        <v>12286</v>
      </c>
    </row>
    <row r="1105" spans="1:13" x14ac:dyDescent="0.25">
      <c r="A1105" s="5" t="s">
        <v>21</v>
      </c>
      <c r="B1105" s="5" t="s">
        <v>13699</v>
      </c>
      <c r="C1105" s="5" t="s">
        <v>2334</v>
      </c>
      <c r="D1105" s="5" t="s">
        <v>6066</v>
      </c>
      <c r="E1105" s="5" t="s">
        <v>7310</v>
      </c>
      <c r="F1105" s="5" t="s">
        <v>8554</v>
      </c>
      <c r="G1105" s="5" t="s">
        <v>9798</v>
      </c>
      <c r="H1105" s="5" t="s">
        <v>11042</v>
      </c>
      <c r="I1105" s="5" t="s">
        <v>3578</v>
      </c>
      <c r="J1105" s="5" t="s">
        <v>22</v>
      </c>
      <c r="K1105" s="5" t="s">
        <v>13532</v>
      </c>
      <c r="L1105" s="5" t="s">
        <v>4822</v>
      </c>
      <c r="M1105" s="5" t="s">
        <v>12287</v>
      </c>
    </row>
    <row r="1106" spans="1:13" x14ac:dyDescent="0.25">
      <c r="A1106" s="5" t="s">
        <v>21</v>
      </c>
      <c r="B1106" s="5" t="s">
        <v>1095</v>
      </c>
      <c r="C1106" s="5" t="s">
        <v>2335</v>
      </c>
      <c r="D1106" s="5" t="s">
        <v>6067</v>
      </c>
      <c r="E1106" s="5" t="s">
        <v>7311</v>
      </c>
      <c r="F1106" s="5" t="s">
        <v>8555</v>
      </c>
      <c r="G1106" s="5" t="s">
        <v>9799</v>
      </c>
      <c r="H1106" s="5" t="s">
        <v>11043</v>
      </c>
      <c r="I1106" s="5" t="s">
        <v>3579</v>
      </c>
      <c r="J1106" s="5" t="s">
        <v>22</v>
      </c>
      <c r="K1106" s="5" t="s">
        <v>13533</v>
      </c>
      <c r="L1106" s="5" t="s">
        <v>4823</v>
      </c>
      <c r="M1106" s="5" t="s">
        <v>12288</v>
      </c>
    </row>
    <row r="1107" spans="1:13" x14ac:dyDescent="0.25">
      <c r="A1107" s="5" t="s">
        <v>21</v>
      </c>
      <c r="B1107" s="5" t="s">
        <v>1096</v>
      </c>
      <c r="C1107" s="5" t="s">
        <v>2336</v>
      </c>
      <c r="D1107" s="5" t="s">
        <v>6068</v>
      </c>
      <c r="E1107" s="5" t="s">
        <v>7312</v>
      </c>
      <c r="F1107" s="5" t="s">
        <v>8556</v>
      </c>
      <c r="G1107" s="5" t="s">
        <v>9800</v>
      </c>
      <c r="H1107" s="5" t="s">
        <v>11044</v>
      </c>
      <c r="I1107" s="5" t="s">
        <v>3580</v>
      </c>
      <c r="J1107" s="5" t="s">
        <v>22</v>
      </c>
      <c r="K1107" s="5" t="s">
        <v>13534</v>
      </c>
      <c r="L1107" s="5" t="s">
        <v>4824</v>
      </c>
      <c r="M1107" s="5" t="s">
        <v>12289</v>
      </c>
    </row>
    <row r="1108" spans="1:13" x14ac:dyDescent="0.25">
      <c r="A1108" s="5" t="s">
        <v>21</v>
      </c>
      <c r="B1108" s="5" t="s">
        <v>13712</v>
      </c>
      <c r="C1108" s="5" t="s">
        <v>2337</v>
      </c>
      <c r="D1108" s="5" t="s">
        <v>6069</v>
      </c>
      <c r="E1108" s="5" t="s">
        <v>7313</v>
      </c>
      <c r="F1108" s="5" t="s">
        <v>8557</v>
      </c>
      <c r="G1108" s="5" t="s">
        <v>9801</v>
      </c>
      <c r="H1108" s="5" t="s">
        <v>11045</v>
      </c>
      <c r="I1108" s="5" t="s">
        <v>3581</v>
      </c>
      <c r="J1108" s="5" t="s">
        <v>22</v>
      </c>
      <c r="K1108" s="5" t="s">
        <v>13535</v>
      </c>
      <c r="L1108" s="5" t="s">
        <v>4825</v>
      </c>
      <c r="M1108" s="5" t="s">
        <v>12290</v>
      </c>
    </row>
    <row r="1109" spans="1:13" x14ac:dyDescent="0.25">
      <c r="A1109" s="5" t="s">
        <v>21</v>
      </c>
      <c r="B1109" s="5" t="s">
        <v>1097</v>
      </c>
      <c r="C1109" s="5" t="s">
        <v>2338</v>
      </c>
      <c r="D1109" s="5" t="s">
        <v>6070</v>
      </c>
      <c r="E1109" s="5" t="s">
        <v>7314</v>
      </c>
      <c r="F1109" s="5" t="s">
        <v>8558</v>
      </c>
      <c r="G1109" s="5" t="s">
        <v>9802</v>
      </c>
      <c r="H1109" s="5" t="s">
        <v>11046</v>
      </c>
      <c r="I1109" s="5" t="s">
        <v>3582</v>
      </c>
      <c r="J1109" s="5" t="s">
        <v>22</v>
      </c>
      <c r="K1109" s="5" t="s">
        <v>13536</v>
      </c>
      <c r="L1109" s="5" t="s">
        <v>4826</v>
      </c>
      <c r="M1109" s="5" t="s">
        <v>12291</v>
      </c>
    </row>
    <row r="1110" spans="1:13" x14ac:dyDescent="0.25">
      <c r="A1110" s="5" t="s">
        <v>21</v>
      </c>
      <c r="B1110" s="5" t="s">
        <v>1098</v>
      </c>
      <c r="C1110" s="5" t="s">
        <v>2339</v>
      </c>
      <c r="D1110" s="5" t="s">
        <v>6071</v>
      </c>
      <c r="E1110" s="5" t="s">
        <v>7315</v>
      </c>
      <c r="F1110" s="5" t="s">
        <v>8559</v>
      </c>
      <c r="G1110" s="5" t="s">
        <v>9803</v>
      </c>
      <c r="H1110" s="5" t="s">
        <v>11047</v>
      </c>
      <c r="I1110" s="5" t="s">
        <v>3583</v>
      </c>
      <c r="J1110" s="5" t="s">
        <v>22</v>
      </c>
      <c r="K1110" s="5" t="s">
        <v>13537</v>
      </c>
      <c r="L1110" s="5" t="s">
        <v>4827</v>
      </c>
      <c r="M1110" s="5" t="s">
        <v>12292</v>
      </c>
    </row>
    <row r="1111" spans="1:13" x14ac:dyDescent="0.25">
      <c r="A1111" s="5" t="s">
        <v>21</v>
      </c>
      <c r="B1111" s="5" t="s">
        <v>1099</v>
      </c>
      <c r="C1111" s="5" t="s">
        <v>2340</v>
      </c>
      <c r="D1111" s="5" t="s">
        <v>6072</v>
      </c>
      <c r="E1111" s="5" t="s">
        <v>7316</v>
      </c>
      <c r="F1111" s="5" t="s">
        <v>8560</v>
      </c>
      <c r="G1111" s="5" t="s">
        <v>9804</v>
      </c>
      <c r="H1111" s="5" t="s">
        <v>11048</v>
      </c>
      <c r="I1111" s="5" t="s">
        <v>3584</v>
      </c>
      <c r="J1111" s="5" t="s">
        <v>22</v>
      </c>
      <c r="K1111" s="5" t="s">
        <v>13538</v>
      </c>
      <c r="L1111" s="5" t="s">
        <v>4828</v>
      </c>
      <c r="M1111" s="5" t="s">
        <v>12293</v>
      </c>
    </row>
    <row r="1112" spans="1:13" x14ac:dyDescent="0.25">
      <c r="A1112" s="5" t="s">
        <v>21</v>
      </c>
      <c r="B1112" s="5" t="s">
        <v>13700</v>
      </c>
      <c r="C1112" s="5" t="s">
        <v>2341</v>
      </c>
      <c r="D1112" s="5" t="s">
        <v>6073</v>
      </c>
      <c r="E1112" s="5" t="s">
        <v>7317</v>
      </c>
      <c r="F1112" s="5" t="s">
        <v>8561</v>
      </c>
      <c r="G1112" s="5" t="s">
        <v>9805</v>
      </c>
      <c r="H1112" s="5" t="s">
        <v>11049</v>
      </c>
      <c r="I1112" s="5" t="s">
        <v>3585</v>
      </c>
      <c r="J1112" s="5" t="s">
        <v>22</v>
      </c>
      <c r="K1112" s="5" t="s">
        <v>13539</v>
      </c>
      <c r="L1112" s="5" t="s">
        <v>4829</v>
      </c>
      <c r="M1112" s="5" t="s">
        <v>12294</v>
      </c>
    </row>
    <row r="1113" spans="1:13" x14ac:dyDescent="0.25">
      <c r="A1113" s="5" t="s">
        <v>21</v>
      </c>
      <c r="B1113" s="5" t="s">
        <v>13701</v>
      </c>
      <c r="C1113" s="5" t="s">
        <v>2342</v>
      </c>
      <c r="D1113" s="5" t="s">
        <v>6074</v>
      </c>
      <c r="E1113" s="5" t="s">
        <v>7318</v>
      </c>
      <c r="F1113" s="5" t="s">
        <v>8562</v>
      </c>
      <c r="G1113" s="5" t="s">
        <v>9806</v>
      </c>
      <c r="H1113" s="5" t="s">
        <v>11050</v>
      </c>
      <c r="I1113" s="5" t="s">
        <v>3586</v>
      </c>
      <c r="J1113" s="5" t="s">
        <v>22</v>
      </c>
      <c r="K1113" s="5" t="s">
        <v>13540</v>
      </c>
      <c r="L1113" s="5" t="s">
        <v>4830</v>
      </c>
      <c r="M1113" s="5" t="s">
        <v>12295</v>
      </c>
    </row>
    <row r="1114" spans="1:13" x14ac:dyDescent="0.25">
      <c r="A1114" s="5" t="s">
        <v>21</v>
      </c>
      <c r="B1114" s="5" t="s">
        <v>13702</v>
      </c>
      <c r="C1114" s="5" t="s">
        <v>2343</v>
      </c>
      <c r="D1114" s="5" t="s">
        <v>6075</v>
      </c>
      <c r="E1114" s="5" t="s">
        <v>7319</v>
      </c>
      <c r="F1114" s="5" t="s">
        <v>8563</v>
      </c>
      <c r="G1114" s="5" t="s">
        <v>9807</v>
      </c>
      <c r="H1114" s="5" t="s">
        <v>11051</v>
      </c>
      <c r="I1114" s="5" t="s">
        <v>3587</v>
      </c>
      <c r="J1114" s="5" t="s">
        <v>22</v>
      </c>
      <c r="K1114" s="5" t="s">
        <v>13541</v>
      </c>
      <c r="L1114" s="5" t="s">
        <v>4831</v>
      </c>
      <c r="M1114" s="5" t="s">
        <v>12296</v>
      </c>
    </row>
    <row r="1115" spans="1:13" x14ac:dyDescent="0.25">
      <c r="A1115" s="5" t="s">
        <v>21</v>
      </c>
      <c r="B1115" s="5" t="s">
        <v>1100</v>
      </c>
      <c r="C1115" s="5" t="s">
        <v>2344</v>
      </c>
      <c r="D1115" s="5" t="s">
        <v>6076</v>
      </c>
      <c r="E1115" s="5" t="s">
        <v>7320</v>
      </c>
      <c r="F1115" s="5" t="s">
        <v>8564</v>
      </c>
      <c r="G1115" s="5" t="s">
        <v>9808</v>
      </c>
      <c r="H1115" s="5" t="s">
        <v>11052</v>
      </c>
      <c r="I1115" s="5" t="s">
        <v>3588</v>
      </c>
      <c r="J1115" s="5" t="s">
        <v>22</v>
      </c>
      <c r="K1115" s="5" t="s">
        <v>13542</v>
      </c>
      <c r="L1115" s="5" t="s">
        <v>4832</v>
      </c>
      <c r="M1115" s="5" t="s">
        <v>12297</v>
      </c>
    </row>
    <row r="1116" spans="1:13" x14ac:dyDescent="0.25">
      <c r="A1116" s="5" t="s">
        <v>21</v>
      </c>
      <c r="B1116" s="5" t="s">
        <v>1101</v>
      </c>
      <c r="C1116" s="5" t="s">
        <v>2345</v>
      </c>
      <c r="D1116" s="5" t="s">
        <v>6077</v>
      </c>
      <c r="E1116" s="5" t="s">
        <v>7321</v>
      </c>
      <c r="F1116" s="5" t="s">
        <v>8565</v>
      </c>
      <c r="G1116" s="5" t="s">
        <v>9809</v>
      </c>
      <c r="H1116" s="5" t="s">
        <v>11053</v>
      </c>
      <c r="I1116" s="5" t="s">
        <v>3589</v>
      </c>
      <c r="J1116" s="5" t="s">
        <v>22</v>
      </c>
      <c r="K1116" s="5" t="s">
        <v>13543</v>
      </c>
      <c r="L1116" s="5" t="s">
        <v>4833</v>
      </c>
      <c r="M1116" s="5" t="s">
        <v>12298</v>
      </c>
    </row>
    <row r="1117" spans="1:13" x14ac:dyDescent="0.25">
      <c r="A1117" s="5" t="s">
        <v>21</v>
      </c>
      <c r="B1117" s="5" t="s">
        <v>1102</v>
      </c>
      <c r="C1117" s="5" t="s">
        <v>2346</v>
      </c>
      <c r="D1117" s="5" t="s">
        <v>6078</v>
      </c>
      <c r="E1117" s="5" t="s">
        <v>7322</v>
      </c>
      <c r="F1117" s="5" t="s">
        <v>8566</v>
      </c>
      <c r="G1117" s="5" t="s">
        <v>9810</v>
      </c>
      <c r="H1117" s="5" t="s">
        <v>11054</v>
      </c>
      <c r="I1117" s="5" t="s">
        <v>3590</v>
      </c>
      <c r="J1117" s="5" t="s">
        <v>22</v>
      </c>
      <c r="K1117" s="5" t="s">
        <v>13544</v>
      </c>
      <c r="L1117" s="5" t="s">
        <v>4834</v>
      </c>
      <c r="M1117" s="5" t="s">
        <v>12299</v>
      </c>
    </row>
    <row r="1118" spans="1:13" x14ac:dyDescent="0.25">
      <c r="A1118" s="5" t="s">
        <v>21</v>
      </c>
      <c r="B1118" s="5" t="s">
        <v>1103</v>
      </c>
      <c r="C1118" s="5" t="s">
        <v>2347</v>
      </c>
      <c r="D1118" s="5" t="s">
        <v>6079</v>
      </c>
      <c r="E1118" s="5" t="s">
        <v>7323</v>
      </c>
      <c r="F1118" s="5" t="s">
        <v>8567</v>
      </c>
      <c r="G1118" s="5" t="s">
        <v>9811</v>
      </c>
      <c r="H1118" s="5" t="s">
        <v>11055</v>
      </c>
      <c r="I1118" s="5" t="s">
        <v>3591</v>
      </c>
      <c r="J1118" s="5" t="s">
        <v>22</v>
      </c>
      <c r="K1118" s="5" t="s">
        <v>13545</v>
      </c>
      <c r="L1118" s="5" t="s">
        <v>4835</v>
      </c>
      <c r="M1118" s="5" t="s">
        <v>12300</v>
      </c>
    </row>
    <row r="1119" spans="1:13" x14ac:dyDescent="0.25">
      <c r="A1119" s="5" t="s">
        <v>21</v>
      </c>
      <c r="B1119" s="5" t="s">
        <v>1104</v>
      </c>
      <c r="C1119" s="5" t="s">
        <v>2348</v>
      </c>
      <c r="D1119" s="5" t="s">
        <v>6080</v>
      </c>
      <c r="E1119" s="5" t="s">
        <v>7324</v>
      </c>
      <c r="F1119" s="5" t="s">
        <v>8568</v>
      </c>
      <c r="G1119" s="5" t="s">
        <v>9812</v>
      </c>
      <c r="H1119" s="5" t="s">
        <v>11056</v>
      </c>
      <c r="I1119" s="5" t="s">
        <v>3592</v>
      </c>
      <c r="J1119" s="5" t="s">
        <v>22</v>
      </c>
      <c r="K1119" s="5" t="s">
        <v>13546</v>
      </c>
      <c r="L1119" s="5" t="s">
        <v>4836</v>
      </c>
      <c r="M1119" s="5" t="s">
        <v>12301</v>
      </c>
    </row>
    <row r="1120" spans="1:13" x14ac:dyDescent="0.25">
      <c r="A1120" s="5" t="s">
        <v>21</v>
      </c>
      <c r="B1120" s="5" t="s">
        <v>1105</v>
      </c>
      <c r="C1120" s="5" t="s">
        <v>2349</v>
      </c>
      <c r="D1120" s="5" t="s">
        <v>6081</v>
      </c>
      <c r="E1120" s="5" t="s">
        <v>7325</v>
      </c>
      <c r="F1120" s="5" t="s">
        <v>8569</v>
      </c>
      <c r="G1120" s="5" t="s">
        <v>9813</v>
      </c>
      <c r="H1120" s="5" t="s">
        <v>11057</v>
      </c>
      <c r="I1120" s="5" t="s">
        <v>3593</v>
      </c>
      <c r="J1120" s="5" t="s">
        <v>22</v>
      </c>
      <c r="K1120" s="5" t="s">
        <v>13547</v>
      </c>
      <c r="L1120" s="5" t="s">
        <v>4837</v>
      </c>
      <c r="M1120" s="5" t="s">
        <v>12302</v>
      </c>
    </row>
    <row r="1121" spans="1:13" x14ac:dyDescent="0.25">
      <c r="A1121" s="5" t="s">
        <v>21</v>
      </c>
      <c r="B1121" s="5" t="s">
        <v>1106</v>
      </c>
      <c r="C1121" s="5" t="s">
        <v>2350</v>
      </c>
      <c r="D1121" s="5" t="s">
        <v>6082</v>
      </c>
      <c r="E1121" s="5" t="s">
        <v>7326</v>
      </c>
      <c r="F1121" s="5" t="s">
        <v>8570</v>
      </c>
      <c r="G1121" s="5" t="s">
        <v>9814</v>
      </c>
      <c r="H1121" s="5" t="s">
        <v>11058</v>
      </c>
      <c r="I1121" s="5" t="s">
        <v>3594</v>
      </c>
      <c r="J1121" s="5" t="s">
        <v>22</v>
      </c>
      <c r="K1121" s="5" t="s">
        <v>13548</v>
      </c>
      <c r="L1121" s="5" t="s">
        <v>4838</v>
      </c>
      <c r="M1121" s="5" t="s">
        <v>12303</v>
      </c>
    </row>
    <row r="1122" spans="1:13" x14ac:dyDescent="0.25">
      <c r="A1122" s="5" t="s">
        <v>21</v>
      </c>
      <c r="B1122" s="5" t="s">
        <v>1107</v>
      </c>
      <c r="C1122" s="5" t="s">
        <v>2351</v>
      </c>
      <c r="D1122" s="5" t="s">
        <v>6083</v>
      </c>
      <c r="E1122" s="5" t="s">
        <v>7327</v>
      </c>
      <c r="F1122" s="5" t="s">
        <v>8571</v>
      </c>
      <c r="G1122" s="5" t="s">
        <v>9815</v>
      </c>
      <c r="H1122" s="5" t="s">
        <v>11059</v>
      </c>
      <c r="I1122" s="5" t="s">
        <v>3595</v>
      </c>
      <c r="J1122" s="5" t="s">
        <v>22</v>
      </c>
      <c r="K1122" s="5" t="s">
        <v>13549</v>
      </c>
      <c r="L1122" s="5" t="s">
        <v>4839</v>
      </c>
      <c r="M1122" s="5" t="s">
        <v>12304</v>
      </c>
    </row>
    <row r="1123" spans="1:13" x14ac:dyDescent="0.25">
      <c r="A1123" s="5" t="s">
        <v>21</v>
      </c>
      <c r="B1123" s="5" t="s">
        <v>1108</v>
      </c>
      <c r="C1123" s="5" t="s">
        <v>2352</v>
      </c>
      <c r="D1123" s="5" t="s">
        <v>6084</v>
      </c>
      <c r="E1123" s="5" t="s">
        <v>7328</v>
      </c>
      <c r="F1123" s="5" t="s">
        <v>8572</v>
      </c>
      <c r="G1123" s="5" t="s">
        <v>9816</v>
      </c>
      <c r="H1123" s="5" t="s">
        <v>11060</v>
      </c>
      <c r="I1123" s="5" t="s">
        <v>3596</v>
      </c>
      <c r="J1123" s="5" t="s">
        <v>22</v>
      </c>
      <c r="K1123" s="5" t="s">
        <v>13550</v>
      </c>
      <c r="L1123" s="5" t="s">
        <v>4840</v>
      </c>
      <c r="M1123" s="5" t="s">
        <v>12305</v>
      </c>
    </row>
    <row r="1124" spans="1:13" x14ac:dyDescent="0.25">
      <c r="A1124" s="5" t="s">
        <v>21</v>
      </c>
      <c r="B1124" s="5" t="s">
        <v>1109</v>
      </c>
      <c r="C1124" s="5" t="s">
        <v>2353</v>
      </c>
      <c r="D1124" s="5" t="s">
        <v>6085</v>
      </c>
      <c r="E1124" s="5" t="s">
        <v>7329</v>
      </c>
      <c r="F1124" s="5" t="s">
        <v>8573</v>
      </c>
      <c r="G1124" s="5" t="s">
        <v>9817</v>
      </c>
      <c r="H1124" s="5" t="s">
        <v>11061</v>
      </c>
      <c r="I1124" s="5" t="s">
        <v>3597</v>
      </c>
      <c r="J1124" s="5" t="s">
        <v>22</v>
      </c>
      <c r="K1124" s="5" t="s">
        <v>13551</v>
      </c>
      <c r="L1124" s="5" t="s">
        <v>4841</v>
      </c>
      <c r="M1124" s="5" t="s">
        <v>12306</v>
      </c>
    </row>
    <row r="1125" spans="1:13" x14ac:dyDescent="0.25">
      <c r="A1125" s="5" t="s">
        <v>21</v>
      </c>
      <c r="B1125" s="5" t="s">
        <v>1110</v>
      </c>
      <c r="C1125" s="5" t="s">
        <v>2354</v>
      </c>
      <c r="D1125" s="5" t="s">
        <v>6086</v>
      </c>
      <c r="E1125" s="5" t="s">
        <v>7330</v>
      </c>
      <c r="F1125" s="5" t="s">
        <v>8574</v>
      </c>
      <c r="G1125" s="5" t="s">
        <v>9818</v>
      </c>
      <c r="H1125" s="5" t="s">
        <v>11062</v>
      </c>
      <c r="I1125" s="5" t="s">
        <v>3598</v>
      </c>
      <c r="J1125" s="5" t="s">
        <v>22</v>
      </c>
      <c r="K1125" s="5" t="s">
        <v>13552</v>
      </c>
      <c r="L1125" s="5" t="s">
        <v>4842</v>
      </c>
      <c r="M1125" s="5" t="s">
        <v>12307</v>
      </c>
    </row>
    <row r="1126" spans="1:13" x14ac:dyDescent="0.25">
      <c r="A1126" s="5" t="s">
        <v>21</v>
      </c>
      <c r="B1126" s="5" t="s">
        <v>1111</v>
      </c>
      <c r="C1126" s="5" t="s">
        <v>2355</v>
      </c>
      <c r="D1126" s="5" t="s">
        <v>6087</v>
      </c>
      <c r="E1126" s="5" t="s">
        <v>7331</v>
      </c>
      <c r="F1126" s="5" t="s">
        <v>8575</v>
      </c>
      <c r="G1126" s="5" t="s">
        <v>9819</v>
      </c>
      <c r="H1126" s="5" t="s">
        <v>11063</v>
      </c>
      <c r="I1126" s="5" t="s">
        <v>3599</v>
      </c>
      <c r="J1126" s="5" t="s">
        <v>22</v>
      </c>
      <c r="K1126" s="5" t="s">
        <v>13553</v>
      </c>
      <c r="L1126" s="5" t="s">
        <v>4843</v>
      </c>
      <c r="M1126" s="5" t="s">
        <v>12308</v>
      </c>
    </row>
    <row r="1127" spans="1:13" x14ac:dyDescent="0.25">
      <c r="A1127" s="5" t="s">
        <v>21</v>
      </c>
      <c r="B1127" s="5" t="s">
        <v>1112</v>
      </c>
      <c r="C1127" s="5" t="s">
        <v>2356</v>
      </c>
      <c r="D1127" s="5" t="s">
        <v>6088</v>
      </c>
      <c r="E1127" s="5" t="s">
        <v>7332</v>
      </c>
      <c r="F1127" s="5" t="s">
        <v>8576</v>
      </c>
      <c r="G1127" s="5" t="s">
        <v>9820</v>
      </c>
      <c r="H1127" s="5" t="s">
        <v>11064</v>
      </c>
      <c r="I1127" s="5" t="s">
        <v>3600</v>
      </c>
      <c r="J1127" s="5" t="s">
        <v>22</v>
      </c>
      <c r="K1127" s="5" t="s">
        <v>13554</v>
      </c>
      <c r="L1127" s="5" t="s">
        <v>4844</v>
      </c>
      <c r="M1127" s="5" t="s">
        <v>12309</v>
      </c>
    </row>
    <row r="1128" spans="1:13" x14ac:dyDescent="0.25">
      <c r="A1128" s="5" t="s">
        <v>21</v>
      </c>
      <c r="B1128" s="5" t="s">
        <v>1113</v>
      </c>
      <c r="C1128" s="5" t="s">
        <v>2357</v>
      </c>
      <c r="D1128" s="5" t="s">
        <v>6089</v>
      </c>
      <c r="E1128" s="5" t="s">
        <v>7333</v>
      </c>
      <c r="F1128" s="5" t="s">
        <v>8577</v>
      </c>
      <c r="G1128" s="5" t="s">
        <v>9821</v>
      </c>
      <c r="H1128" s="5" t="s">
        <v>11065</v>
      </c>
      <c r="I1128" s="5" t="s">
        <v>3601</v>
      </c>
      <c r="J1128" s="5" t="s">
        <v>22</v>
      </c>
      <c r="K1128" s="5" t="s">
        <v>13555</v>
      </c>
      <c r="L1128" s="5" t="s">
        <v>4845</v>
      </c>
      <c r="M1128" s="5" t="s">
        <v>12310</v>
      </c>
    </row>
    <row r="1129" spans="1:13" x14ac:dyDescent="0.25">
      <c r="A1129" s="5" t="s">
        <v>21</v>
      </c>
      <c r="B1129" s="5" t="s">
        <v>1114</v>
      </c>
      <c r="C1129" s="5" t="s">
        <v>2358</v>
      </c>
      <c r="D1129" s="5" t="s">
        <v>6090</v>
      </c>
      <c r="E1129" s="5" t="s">
        <v>7334</v>
      </c>
      <c r="F1129" s="5" t="s">
        <v>8578</v>
      </c>
      <c r="G1129" s="5" t="s">
        <v>9822</v>
      </c>
      <c r="H1129" s="5" t="s">
        <v>11066</v>
      </c>
      <c r="I1129" s="5" t="s">
        <v>3602</v>
      </c>
      <c r="J1129" s="5" t="s">
        <v>22</v>
      </c>
      <c r="K1129" s="5" t="s">
        <v>13556</v>
      </c>
      <c r="L1129" s="5" t="s">
        <v>4846</v>
      </c>
      <c r="M1129" s="5" t="s">
        <v>12311</v>
      </c>
    </row>
    <row r="1130" spans="1:13" x14ac:dyDescent="0.25">
      <c r="A1130" s="5" t="s">
        <v>21</v>
      </c>
      <c r="B1130" s="5" t="s">
        <v>1115</v>
      </c>
      <c r="C1130" s="5" t="s">
        <v>2359</v>
      </c>
      <c r="D1130" s="5" t="s">
        <v>6091</v>
      </c>
      <c r="E1130" s="5" t="s">
        <v>7335</v>
      </c>
      <c r="F1130" s="5" t="s">
        <v>8579</v>
      </c>
      <c r="G1130" s="5" t="s">
        <v>9823</v>
      </c>
      <c r="H1130" s="5" t="s">
        <v>11067</v>
      </c>
      <c r="I1130" s="5" t="s">
        <v>3603</v>
      </c>
      <c r="J1130" s="5" t="s">
        <v>22</v>
      </c>
      <c r="K1130" s="5" t="s">
        <v>13557</v>
      </c>
      <c r="L1130" s="5" t="s">
        <v>4847</v>
      </c>
      <c r="M1130" s="5" t="s">
        <v>12312</v>
      </c>
    </row>
    <row r="1131" spans="1:13" x14ac:dyDescent="0.25">
      <c r="A1131" s="5" t="s">
        <v>21</v>
      </c>
      <c r="B1131" s="5" t="s">
        <v>1116</v>
      </c>
      <c r="C1131" s="5" t="s">
        <v>2360</v>
      </c>
      <c r="D1131" s="5" t="s">
        <v>6092</v>
      </c>
      <c r="E1131" s="5" t="s">
        <v>7336</v>
      </c>
      <c r="F1131" s="5" t="s">
        <v>8580</v>
      </c>
      <c r="G1131" s="5" t="s">
        <v>9824</v>
      </c>
      <c r="H1131" s="5" t="s">
        <v>11068</v>
      </c>
      <c r="I1131" s="5" t="s">
        <v>3604</v>
      </c>
      <c r="J1131" s="5" t="s">
        <v>22</v>
      </c>
      <c r="K1131" s="5" t="s">
        <v>13558</v>
      </c>
      <c r="L1131" s="5" t="s">
        <v>4848</v>
      </c>
      <c r="M1131" s="5" t="s">
        <v>12313</v>
      </c>
    </row>
    <row r="1132" spans="1:13" x14ac:dyDescent="0.25">
      <c r="A1132" s="5" t="s">
        <v>21</v>
      </c>
      <c r="B1132" s="5" t="s">
        <v>1117</v>
      </c>
      <c r="C1132" s="5" t="s">
        <v>2361</v>
      </c>
      <c r="D1132" s="5" t="s">
        <v>6093</v>
      </c>
      <c r="E1132" s="5" t="s">
        <v>7337</v>
      </c>
      <c r="F1132" s="5" t="s">
        <v>8581</v>
      </c>
      <c r="G1132" s="5" t="s">
        <v>9825</v>
      </c>
      <c r="H1132" s="5" t="s">
        <v>11069</v>
      </c>
      <c r="I1132" s="5" t="s">
        <v>3605</v>
      </c>
      <c r="J1132" s="5" t="s">
        <v>22</v>
      </c>
      <c r="K1132" s="5" t="s">
        <v>13559</v>
      </c>
      <c r="L1132" s="5" t="s">
        <v>4849</v>
      </c>
      <c r="M1132" s="5" t="s">
        <v>12314</v>
      </c>
    </row>
    <row r="1133" spans="1:13" x14ac:dyDescent="0.25">
      <c r="A1133" s="5" t="s">
        <v>21</v>
      </c>
      <c r="B1133" s="5" t="s">
        <v>1118</v>
      </c>
      <c r="C1133" s="5" t="s">
        <v>2362</v>
      </c>
      <c r="D1133" s="5" t="s">
        <v>6094</v>
      </c>
      <c r="E1133" s="5" t="s">
        <v>7338</v>
      </c>
      <c r="F1133" s="5" t="s">
        <v>8582</v>
      </c>
      <c r="G1133" s="5" t="s">
        <v>9826</v>
      </c>
      <c r="H1133" s="5" t="s">
        <v>11070</v>
      </c>
      <c r="I1133" s="5" t="s">
        <v>3606</v>
      </c>
      <c r="J1133" s="5" t="s">
        <v>22</v>
      </c>
      <c r="K1133" s="5" t="s">
        <v>13560</v>
      </c>
      <c r="L1133" s="5" t="s">
        <v>4850</v>
      </c>
      <c r="M1133" s="5" t="s">
        <v>12315</v>
      </c>
    </row>
    <row r="1134" spans="1:13" x14ac:dyDescent="0.25">
      <c r="A1134" s="5" t="s">
        <v>21</v>
      </c>
      <c r="B1134" s="5" t="s">
        <v>1119</v>
      </c>
      <c r="C1134" s="5" t="s">
        <v>2363</v>
      </c>
      <c r="D1134" s="5" t="s">
        <v>6095</v>
      </c>
      <c r="E1134" s="5" t="s">
        <v>7339</v>
      </c>
      <c r="F1134" s="5" t="s">
        <v>8583</v>
      </c>
      <c r="G1134" s="5" t="s">
        <v>9827</v>
      </c>
      <c r="H1134" s="5" t="s">
        <v>11071</v>
      </c>
      <c r="I1134" s="5" t="s">
        <v>3607</v>
      </c>
      <c r="J1134" s="5" t="s">
        <v>22</v>
      </c>
      <c r="K1134" s="5" t="s">
        <v>13561</v>
      </c>
      <c r="L1134" s="5" t="s">
        <v>4851</v>
      </c>
      <c r="M1134" s="5" t="s">
        <v>12316</v>
      </c>
    </row>
    <row r="1135" spans="1:13" x14ac:dyDescent="0.25">
      <c r="A1135" s="5" t="s">
        <v>21</v>
      </c>
      <c r="B1135" s="5" t="s">
        <v>1120</v>
      </c>
      <c r="C1135" s="5" t="s">
        <v>2364</v>
      </c>
      <c r="D1135" s="5" t="s">
        <v>6096</v>
      </c>
      <c r="E1135" s="5" t="s">
        <v>7340</v>
      </c>
      <c r="F1135" s="5" t="s">
        <v>8584</v>
      </c>
      <c r="G1135" s="5" t="s">
        <v>9828</v>
      </c>
      <c r="H1135" s="5" t="s">
        <v>11072</v>
      </c>
      <c r="I1135" s="5" t="s">
        <v>3608</v>
      </c>
      <c r="J1135" s="5" t="s">
        <v>22</v>
      </c>
      <c r="K1135" s="5" t="s">
        <v>13562</v>
      </c>
      <c r="L1135" s="5" t="s">
        <v>4852</v>
      </c>
      <c r="M1135" s="5" t="s">
        <v>12317</v>
      </c>
    </row>
    <row r="1136" spans="1:13" x14ac:dyDescent="0.25">
      <c r="A1136" s="5" t="s">
        <v>21</v>
      </c>
      <c r="B1136" s="5" t="s">
        <v>1121</v>
      </c>
      <c r="C1136" s="5" t="s">
        <v>2365</v>
      </c>
      <c r="D1136" s="5" t="s">
        <v>6097</v>
      </c>
      <c r="E1136" s="5" t="s">
        <v>7341</v>
      </c>
      <c r="F1136" s="5" t="s">
        <v>8585</v>
      </c>
      <c r="G1136" s="5" t="s">
        <v>9829</v>
      </c>
      <c r="H1136" s="5" t="s">
        <v>11073</v>
      </c>
      <c r="I1136" s="5" t="s">
        <v>3609</v>
      </c>
      <c r="J1136" s="5" t="s">
        <v>22</v>
      </c>
      <c r="K1136" s="5" t="s">
        <v>13563</v>
      </c>
      <c r="L1136" s="5" t="s">
        <v>4853</v>
      </c>
      <c r="M1136" s="5" t="s">
        <v>12318</v>
      </c>
    </row>
    <row r="1137" spans="1:13" x14ac:dyDescent="0.25">
      <c r="A1137" s="5" t="s">
        <v>21</v>
      </c>
      <c r="B1137" s="5" t="s">
        <v>1122</v>
      </c>
      <c r="C1137" s="5" t="s">
        <v>2366</v>
      </c>
      <c r="D1137" s="5" t="s">
        <v>6098</v>
      </c>
      <c r="E1137" s="5" t="s">
        <v>7342</v>
      </c>
      <c r="F1137" s="5" t="s">
        <v>8586</v>
      </c>
      <c r="G1137" s="5" t="s">
        <v>9830</v>
      </c>
      <c r="H1137" s="5" t="s">
        <v>11074</v>
      </c>
      <c r="I1137" s="5" t="s">
        <v>3610</v>
      </c>
      <c r="J1137" s="5" t="s">
        <v>22</v>
      </c>
      <c r="K1137" s="5" t="s">
        <v>13564</v>
      </c>
      <c r="L1137" s="5" t="s">
        <v>4854</v>
      </c>
      <c r="M1137" s="5" t="s">
        <v>12319</v>
      </c>
    </row>
    <row r="1138" spans="1:13" x14ac:dyDescent="0.25">
      <c r="A1138" s="5" t="s">
        <v>21</v>
      </c>
      <c r="B1138" s="5" t="s">
        <v>1123</v>
      </c>
      <c r="C1138" s="5" t="s">
        <v>2367</v>
      </c>
      <c r="D1138" s="5" t="s">
        <v>6099</v>
      </c>
      <c r="E1138" s="5" t="s">
        <v>7343</v>
      </c>
      <c r="F1138" s="5" t="s">
        <v>8587</v>
      </c>
      <c r="G1138" s="5" t="s">
        <v>9831</v>
      </c>
      <c r="H1138" s="5" t="s">
        <v>11075</v>
      </c>
      <c r="I1138" s="5" t="s">
        <v>3611</v>
      </c>
      <c r="J1138" s="5" t="s">
        <v>22</v>
      </c>
      <c r="K1138" s="5" t="s">
        <v>13565</v>
      </c>
      <c r="L1138" s="5" t="s">
        <v>4855</v>
      </c>
      <c r="M1138" s="5" t="s">
        <v>12320</v>
      </c>
    </row>
    <row r="1139" spans="1:13" x14ac:dyDescent="0.25">
      <c r="A1139" s="5" t="s">
        <v>21</v>
      </c>
      <c r="B1139" s="5" t="s">
        <v>1124</v>
      </c>
      <c r="C1139" s="5" t="s">
        <v>2368</v>
      </c>
      <c r="D1139" s="5" t="s">
        <v>6100</v>
      </c>
      <c r="E1139" s="5" t="s">
        <v>7344</v>
      </c>
      <c r="F1139" s="5" t="s">
        <v>8588</v>
      </c>
      <c r="G1139" s="5" t="s">
        <v>9832</v>
      </c>
      <c r="H1139" s="5" t="s">
        <v>11076</v>
      </c>
      <c r="I1139" s="5" t="s">
        <v>3612</v>
      </c>
      <c r="J1139" s="5" t="s">
        <v>22</v>
      </c>
      <c r="K1139" s="5" t="s">
        <v>13566</v>
      </c>
      <c r="L1139" s="5" t="s">
        <v>4856</v>
      </c>
      <c r="M1139" s="5" t="s">
        <v>12321</v>
      </c>
    </row>
    <row r="1140" spans="1:13" x14ac:dyDescent="0.25">
      <c r="A1140" s="5" t="s">
        <v>21</v>
      </c>
      <c r="B1140" s="5" t="s">
        <v>1125</v>
      </c>
      <c r="C1140" s="5" t="s">
        <v>2369</v>
      </c>
      <c r="D1140" s="5" t="s">
        <v>6101</v>
      </c>
      <c r="E1140" s="5" t="s">
        <v>7345</v>
      </c>
      <c r="F1140" s="5" t="s">
        <v>8589</v>
      </c>
      <c r="G1140" s="5" t="s">
        <v>9833</v>
      </c>
      <c r="H1140" s="5" t="s">
        <v>11077</v>
      </c>
      <c r="I1140" s="5" t="s">
        <v>3613</v>
      </c>
      <c r="J1140" s="5" t="s">
        <v>22</v>
      </c>
      <c r="K1140" s="5" t="s">
        <v>13567</v>
      </c>
      <c r="L1140" s="5" t="s">
        <v>4857</v>
      </c>
      <c r="M1140" s="5" t="s">
        <v>12322</v>
      </c>
    </row>
    <row r="1141" spans="1:13" x14ac:dyDescent="0.25">
      <c r="A1141" s="5" t="s">
        <v>21</v>
      </c>
      <c r="B1141" s="5" t="s">
        <v>1126</v>
      </c>
      <c r="C1141" s="5" t="s">
        <v>2370</v>
      </c>
      <c r="D1141" s="5" t="s">
        <v>6102</v>
      </c>
      <c r="E1141" s="5" t="s">
        <v>7346</v>
      </c>
      <c r="F1141" s="5" t="s">
        <v>8590</v>
      </c>
      <c r="G1141" s="5" t="s">
        <v>9834</v>
      </c>
      <c r="H1141" s="5" t="s">
        <v>11078</v>
      </c>
      <c r="I1141" s="5" t="s">
        <v>3614</v>
      </c>
      <c r="J1141" s="5" t="s">
        <v>22</v>
      </c>
      <c r="K1141" s="5" t="s">
        <v>13568</v>
      </c>
      <c r="L1141" s="5" t="s">
        <v>4858</v>
      </c>
      <c r="M1141" s="5" t="s">
        <v>12323</v>
      </c>
    </row>
    <row r="1142" spans="1:13" x14ac:dyDescent="0.25">
      <c r="A1142" s="5" t="s">
        <v>21</v>
      </c>
      <c r="B1142" s="5" t="s">
        <v>1127</v>
      </c>
      <c r="C1142" s="5" t="s">
        <v>2371</v>
      </c>
      <c r="D1142" s="5" t="s">
        <v>6103</v>
      </c>
      <c r="E1142" s="5" t="s">
        <v>7347</v>
      </c>
      <c r="F1142" s="5" t="s">
        <v>8591</v>
      </c>
      <c r="G1142" s="5" t="s">
        <v>9835</v>
      </c>
      <c r="H1142" s="5" t="s">
        <v>11079</v>
      </c>
      <c r="I1142" s="5" t="s">
        <v>3615</v>
      </c>
      <c r="J1142" s="5" t="s">
        <v>22</v>
      </c>
      <c r="K1142" s="5" t="s">
        <v>13569</v>
      </c>
      <c r="L1142" s="5" t="s">
        <v>4859</v>
      </c>
      <c r="M1142" s="5" t="s">
        <v>12324</v>
      </c>
    </row>
    <row r="1143" spans="1:13" x14ac:dyDescent="0.25">
      <c r="A1143" s="5" t="s">
        <v>21</v>
      </c>
      <c r="B1143" s="5" t="s">
        <v>1128</v>
      </c>
      <c r="C1143" s="5" t="s">
        <v>2372</v>
      </c>
      <c r="D1143" s="5" t="s">
        <v>6104</v>
      </c>
      <c r="E1143" s="5" t="s">
        <v>7348</v>
      </c>
      <c r="F1143" s="5" t="s">
        <v>8592</v>
      </c>
      <c r="G1143" s="5" t="s">
        <v>9836</v>
      </c>
      <c r="H1143" s="5" t="s">
        <v>11080</v>
      </c>
      <c r="I1143" s="5" t="s">
        <v>3616</v>
      </c>
      <c r="J1143" s="5" t="s">
        <v>22</v>
      </c>
      <c r="K1143" s="5" t="s">
        <v>13570</v>
      </c>
      <c r="L1143" s="5" t="s">
        <v>4860</v>
      </c>
      <c r="M1143" s="5" t="s">
        <v>12325</v>
      </c>
    </row>
    <row r="1144" spans="1:13" x14ac:dyDescent="0.25">
      <c r="A1144" s="5" t="s">
        <v>21</v>
      </c>
      <c r="B1144" s="5" t="s">
        <v>1129</v>
      </c>
      <c r="C1144" s="5" t="s">
        <v>2373</v>
      </c>
      <c r="D1144" s="5" t="s">
        <v>6105</v>
      </c>
      <c r="E1144" s="5" t="s">
        <v>7349</v>
      </c>
      <c r="F1144" s="5" t="s">
        <v>8593</v>
      </c>
      <c r="G1144" s="5" t="s">
        <v>9837</v>
      </c>
      <c r="H1144" s="5" t="s">
        <v>11081</v>
      </c>
      <c r="I1144" s="5" t="s">
        <v>3617</v>
      </c>
      <c r="J1144" s="5" t="s">
        <v>22</v>
      </c>
      <c r="K1144" s="5" t="s">
        <v>13571</v>
      </c>
      <c r="L1144" s="5" t="s">
        <v>4861</v>
      </c>
      <c r="M1144" s="5" t="s">
        <v>12326</v>
      </c>
    </row>
    <row r="1145" spans="1:13" x14ac:dyDescent="0.25">
      <c r="A1145" s="5" t="s">
        <v>21</v>
      </c>
      <c r="B1145" s="5" t="s">
        <v>1130</v>
      </c>
      <c r="C1145" s="5" t="s">
        <v>2374</v>
      </c>
      <c r="D1145" s="5" t="s">
        <v>6106</v>
      </c>
      <c r="E1145" s="5" t="s">
        <v>7350</v>
      </c>
      <c r="F1145" s="5" t="s">
        <v>8594</v>
      </c>
      <c r="G1145" s="5" t="s">
        <v>9838</v>
      </c>
      <c r="H1145" s="5" t="s">
        <v>11082</v>
      </c>
      <c r="I1145" s="5" t="s">
        <v>3618</v>
      </c>
      <c r="J1145" s="5" t="s">
        <v>22</v>
      </c>
      <c r="K1145" s="5" t="s">
        <v>13572</v>
      </c>
      <c r="L1145" s="5" t="s">
        <v>4862</v>
      </c>
      <c r="M1145" s="5" t="s">
        <v>12327</v>
      </c>
    </row>
    <row r="1146" spans="1:13" x14ac:dyDescent="0.25">
      <c r="A1146" s="5" t="s">
        <v>21</v>
      </c>
      <c r="B1146" s="5" t="s">
        <v>1131</v>
      </c>
      <c r="C1146" s="5" t="s">
        <v>2375</v>
      </c>
      <c r="D1146" s="5" t="s">
        <v>6107</v>
      </c>
      <c r="E1146" s="5" t="s">
        <v>7351</v>
      </c>
      <c r="F1146" s="5" t="s">
        <v>8595</v>
      </c>
      <c r="G1146" s="5" t="s">
        <v>9839</v>
      </c>
      <c r="H1146" s="5" t="s">
        <v>11083</v>
      </c>
      <c r="I1146" s="5" t="s">
        <v>3619</v>
      </c>
      <c r="J1146" s="5" t="s">
        <v>22</v>
      </c>
      <c r="K1146" s="5" t="s">
        <v>13573</v>
      </c>
      <c r="L1146" s="5" t="s">
        <v>4863</v>
      </c>
      <c r="M1146" s="5" t="s">
        <v>12328</v>
      </c>
    </row>
    <row r="1147" spans="1:13" x14ac:dyDescent="0.25">
      <c r="A1147" s="5" t="s">
        <v>21</v>
      </c>
      <c r="B1147" s="5" t="s">
        <v>1132</v>
      </c>
      <c r="C1147" s="5" t="s">
        <v>2376</v>
      </c>
      <c r="D1147" s="5" t="s">
        <v>6108</v>
      </c>
      <c r="E1147" s="5" t="s">
        <v>7352</v>
      </c>
      <c r="F1147" s="5" t="s">
        <v>8596</v>
      </c>
      <c r="G1147" s="5" t="s">
        <v>9840</v>
      </c>
      <c r="H1147" s="5" t="s">
        <v>11084</v>
      </c>
      <c r="I1147" s="5" t="s">
        <v>3620</v>
      </c>
      <c r="J1147" s="5" t="s">
        <v>22</v>
      </c>
      <c r="K1147" s="5" t="s">
        <v>13574</v>
      </c>
      <c r="L1147" s="5" t="s">
        <v>4864</v>
      </c>
      <c r="M1147" s="5" t="s">
        <v>12329</v>
      </c>
    </row>
    <row r="1148" spans="1:13" x14ac:dyDescent="0.25">
      <c r="A1148" s="5" t="s">
        <v>21</v>
      </c>
      <c r="B1148" s="5" t="s">
        <v>1133</v>
      </c>
      <c r="C1148" s="5" t="s">
        <v>2377</v>
      </c>
      <c r="D1148" s="5" t="s">
        <v>6109</v>
      </c>
      <c r="E1148" s="5" t="s">
        <v>7353</v>
      </c>
      <c r="F1148" s="5" t="s">
        <v>8597</v>
      </c>
      <c r="G1148" s="5" t="s">
        <v>9841</v>
      </c>
      <c r="H1148" s="5" t="s">
        <v>11085</v>
      </c>
      <c r="I1148" s="5" t="s">
        <v>3621</v>
      </c>
      <c r="J1148" s="5" t="s">
        <v>22</v>
      </c>
      <c r="K1148" s="5" t="s">
        <v>13575</v>
      </c>
      <c r="L1148" s="5" t="s">
        <v>4865</v>
      </c>
      <c r="M1148" s="5" t="s">
        <v>12330</v>
      </c>
    </row>
    <row r="1149" spans="1:13" x14ac:dyDescent="0.25">
      <c r="A1149" s="5" t="s">
        <v>21</v>
      </c>
      <c r="B1149" s="5" t="s">
        <v>1134</v>
      </c>
      <c r="C1149" s="5" t="s">
        <v>2378</v>
      </c>
      <c r="D1149" s="5" t="s">
        <v>6110</v>
      </c>
      <c r="E1149" s="5" t="s">
        <v>7354</v>
      </c>
      <c r="F1149" s="5" t="s">
        <v>8598</v>
      </c>
      <c r="G1149" s="5" t="s">
        <v>9842</v>
      </c>
      <c r="H1149" s="5" t="s">
        <v>11086</v>
      </c>
      <c r="I1149" s="5" t="s">
        <v>3622</v>
      </c>
      <c r="J1149" s="5" t="s">
        <v>22</v>
      </c>
      <c r="K1149" s="5" t="s">
        <v>13576</v>
      </c>
      <c r="L1149" s="5" t="s">
        <v>4866</v>
      </c>
      <c r="M1149" s="5" t="s">
        <v>12331</v>
      </c>
    </row>
    <row r="1150" spans="1:13" x14ac:dyDescent="0.25">
      <c r="A1150" s="5" t="s">
        <v>21</v>
      </c>
      <c r="B1150" s="5" t="s">
        <v>1135</v>
      </c>
      <c r="C1150" s="5" t="s">
        <v>2379</v>
      </c>
      <c r="D1150" s="5" t="s">
        <v>6111</v>
      </c>
      <c r="E1150" s="5" t="s">
        <v>7355</v>
      </c>
      <c r="F1150" s="5" t="s">
        <v>8599</v>
      </c>
      <c r="G1150" s="5" t="s">
        <v>9843</v>
      </c>
      <c r="H1150" s="5" t="s">
        <v>11087</v>
      </c>
      <c r="I1150" s="5" t="s">
        <v>3623</v>
      </c>
      <c r="J1150" s="5" t="s">
        <v>22</v>
      </c>
      <c r="K1150" s="5" t="s">
        <v>13577</v>
      </c>
      <c r="L1150" s="5" t="s">
        <v>4867</v>
      </c>
      <c r="M1150" s="5" t="s">
        <v>12332</v>
      </c>
    </row>
    <row r="1151" spans="1:13" x14ac:dyDescent="0.25">
      <c r="A1151" s="5" t="s">
        <v>21</v>
      </c>
      <c r="B1151" s="5" t="s">
        <v>1136</v>
      </c>
      <c r="C1151" s="5" t="s">
        <v>2380</v>
      </c>
      <c r="D1151" s="5" t="s">
        <v>6112</v>
      </c>
      <c r="E1151" s="5" t="s">
        <v>7356</v>
      </c>
      <c r="F1151" s="5" t="s">
        <v>8600</v>
      </c>
      <c r="G1151" s="5" t="s">
        <v>9844</v>
      </c>
      <c r="H1151" s="5" t="s">
        <v>11088</v>
      </c>
      <c r="I1151" s="5" t="s">
        <v>3624</v>
      </c>
      <c r="J1151" s="5" t="s">
        <v>22</v>
      </c>
      <c r="K1151" s="5" t="s">
        <v>13578</v>
      </c>
      <c r="L1151" s="5" t="s">
        <v>4868</v>
      </c>
      <c r="M1151" s="5" t="s">
        <v>12333</v>
      </c>
    </row>
    <row r="1152" spans="1:13" x14ac:dyDescent="0.25">
      <c r="A1152" s="5" t="s">
        <v>21</v>
      </c>
      <c r="B1152" s="5" t="s">
        <v>1137</v>
      </c>
      <c r="C1152" s="5" t="s">
        <v>2381</v>
      </c>
      <c r="D1152" s="5" t="s">
        <v>6113</v>
      </c>
      <c r="E1152" s="5" t="s">
        <v>7357</v>
      </c>
      <c r="F1152" s="5" t="s">
        <v>8601</v>
      </c>
      <c r="G1152" s="5" t="s">
        <v>9845</v>
      </c>
      <c r="H1152" s="5" t="s">
        <v>11089</v>
      </c>
      <c r="I1152" s="5" t="s">
        <v>3625</v>
      </c>
      <c r="J1152" s="5" t="s">
        <v>22</v>
      </c>
      <c r="K1152" s="5" t="s">
        <v>13579</v>
      </c>
      <c r="L1152" s="5" t="s">
        <v>4869</v>
      </c>
      <c r="M1152" s="5" t="s">
        <v>12334</v>
      </c>
    </row>
    <row r="1153" spans="1:13" x14ac:dyDescent="0.25">
      <c r="A1153" s="5" t="s">
        <v>21</v>
      </c>
      <c r="B1153" s="5" t="s">
        <v>1138</v>
      </c>
      <c r="C1153" s="5" t="s">
        <v>2382</v>
      </c>
      <c r="D1153" s="5" t="s">
        <v>6114</v>
      </c>
      <c r="E1153" s="5" t="s">
        <v>7358</v>
      </c>
      <c r="F1153" s="5" t="s">
        <v>8602</v>
      </c>
      <c r="G1153" s="5" t="s">
        <v>9846</v>
      </c>
      <c r="H1153" s="5" t="s">
        <v>11090</v>
      </c>
      <c r="I1153" s="5" t="s">
        <v>3626</v>
      </c>
      <c r="J1153" s="5" t="s">
        <v>22</v>
      </c>
      <c r="K1153" s="5" t="s">
        <v>13580</v>
      </c>
      <c r="L1153" s="5" t="s">
        <v>4870</v>
      </c>
      <c r="M1153" s="5" t="s">
        <v>12335</v>
      </c>
    </row>
    <row r="1154" spans="1:13" x14ac:dyDescent="0.25">
      <c r="A1154" s="5" t="s">
        <v>21</v>
      </c>
      <c r="B1154" s="5" t="s">
        <v>1139</v>
      </c>
      <c r="C1154" s="5" t="s">
        <v>2383</v>
      </c>
      <c r="D1154" s="5" t="s">
        <v>6115</v>
      </c>
      <c r="E1154" s="5" t="s">
        <v>7359</v>
      </c>
      <c r="F1154" s="5" t="s">
        <v>8603</v>
      </c>
      <c r="G1154" s="5" t="s">
        <v>9847</v>
      </c>
      <c r="H1154" s="5" t="s">
        <v>11091</v>
      </c>
      <c r="I1154" s="5" t="s">
        <v>3627</v>
      </c>
      <c r="J1154" s="5" t="s">
        <v>22</v>
      </c>
      <c r="K1154" s="5" t="s">
        <v>13581</v>
      </c>
      <c r="L1154" s="5" t="s">
        <v>4871</v>
      </c>
      <c r="M1154" s="5" t="s">
        <v>12336</v>
      </c>
    </row>
    <row r="1155" spans="1:13" x14ac:dyDescent="0.25">
      <c r="A1155" s="5" t="s">
        <v>21</v>
      </c>
      <c r="B1155" s="5" t="s">
        <v>1140</v>
      </c>
      <c r="C1155" s="5" t="s">
        <v>2384</v>
      </c>
      <c r="D1155" s="5" t="s">
        <v>6116</v>
      </c>
      <c r="E1155" s="5" t="s">
        <v>7360</v>
      </c>
      <c r="F1155" s="5" t="s">
        <v>8604</v>
      </c>
      <c r="G1155" s="5" t="s">
        <v>9848</v>
      </c>
      <c r="H1155" s="5" t="s">
        <v>11092</v>
      </c>
      <c r="I1155" s="5" t="s">
        <v>3628</v>
      </c>
      <c r="J1155" s="5" t="s">
        <v>22</v>
      </c>
      <c r="K1155" s="5" t="s">
        <v>13582</v>
      </c>
      <c r="L1155" s="5" t="s">
        <v>4872</v>
      </c>
      <c r="M1155" s="5" t="s">
        <v>12337</v>
      </c>
    </row>
    <row r="1156" spans="1:13" x14ac:dyDescent="0.25">
      <c r="A1156" s="5" t="s">
        <v>21</v>
      </c>
      <c r="B1156" s="5" t="s">
        <v>1141</v>
      </c>
      <c r="C1156" s="5" t="s">
        <v>2385</v>
      </c>
      <c r="D1156" s="5" t="s">
        <v>6117</v>
      </c>
      <c r="E1156" s="5" t="s">
        <v>7361</v>
      </c>
      <c r="F1156" s="5" t="s">
        <v>8605</v>
      </c>
      <c r="G1156" s="5" t="s">
        <v>9849</v>
      </c>
      <c r="H1156" s="5" t="s">
        <v>11093</v>
      </c>
      <c r="I1156" s="5" t="s">
        <v>3629</v>
      </c>
      <c r="J1156" s="5" t="s">
        <v>22</v>
      </c>
      <c r="K1156" s="5" t="s">
        <v>13583</v>
      </c>
      <c r="L1156" s="5" t="s">
        <v>4873</v>
      </c>
      <c r="M1156" s="5" t="s">
        <v>12338</v>
      </c>
    </row>
    <row r="1157" spans="1:13" x14ac:dyDescent="0.25">
      <c r="A1157" s="5" t="s">
        <v>21</v>
      </c>
      <c r="B1157" s="5" t="s">
        <v>1142</v>
      </c>
      <c r="C1157" s="5" t="s">
        <v>2386</v>
      </c>
      <c r="D1157" s="5" t="s">
        <v>6118</v>
      </c>
      <c r="E1157" s="5" t="s">
        <v>7362</v>
      </c>
      <c r="F1157" s="5" t="s">
        <v>8606</v>
      </c>
      <c r="G1157" s="5" t="s">
        <v>9850</v>
      </c>
      <c r="H1157" s="5" t="s">
        <v>11094</v>
      </c>
      <c r="I1157" s="5" t="s">
        <v>3630</v>
      </c>
      <c r="J1157" s="5" t="s">
        <v>22</v>
      </c>
      <c r="K1157" s="5" t="s">
        <v>13584</v>
      </c>
      <c r="L1157" s="5" t="s">
        <v>4874</v>
      </c>
      <c r="M1157" s="5" t="s">
        <v>12339</v>
      </c>
    </row>
    <row r="1158" spans="1:13" x14ac:dyDescent="0.25">
      <c r="A1158" s="5" t="s">
        <v>21</v>
      </c>
      <c r="B1158" s="5" t="s">
        <v>1143</v>
      </c>
      <c r="C1158" s="5" t="s">
        <v>2387</v>
      </c>
      <c r="D1158" s="5" t="s">
        <v>6119</v>
      </c>
      <c r="E1158" s="5" t="s">
        <v>7363</v>
      </c>
      <c r="F1158" s="5" t="s">
        <v>8607</v>
      </c>
      <c r="G1158" s="5" t="s">
        <v>9851</v>
      </c>
      <c r="H1158" s="5" t="s">
        <v>11095</v>
      </c>
      <c r="I1158" s="5" t="s">
        <v>3631</v>
      </c>
      <c r="J1158" s="5" t="s">
        <v>22</v>
      </c>
      <c r="K1158" s="5" t="s">
        <v>13585</v>
      </c>
      <c r="L1158" s="5" t="s">
        <v>4875</v>
      </c>
      <c r="M1158" s="5" t="s">
        <v>12340</v>
      </c>
    </row>
    <row r="1159" spans="1:13" x14ac:dyDescent="0.25">
      <c r="A1159" s="5" t="s">
        <v>21</v>
      </c>
      <c r="B1159" s="5" t="s">
        <v>1144</v>
      </c>
      <c r="C1159" s="5" t="s">
        <v>2388</v>
      </c>
      <c r="D1159" s="5" t="s">
        <v>6120</v>
      </c>
      <c r="E1159" s="5" t="s">
        <v>7364</v>
      </c>
      <c r="F1159" s="5" t="s">
        <v>8608</v>
      </c>
      <c r="G1159" s="5" t="s">
        <v>9852</v>
      </c>
      <c r="H1159" s="5" t="s">
        <v>11096</v>
      </c>
      <c r="I1159" s="5" t="s">
        <v>3632</v>
      </c>
      <c r="J1159" s="5" t="s">
        <v>22</v>
      </c>
      <c r="K1159" s="5" t="s">
        <v>13586</v>
      </c>
      <c r="L1159" s="5" t="s">
        <v>4876</v>
      </c>
      <c r="M1159" s="5" t="s">
        <v>12341</v>
      </c>
    </row>
    <row r="1160" spans="1:13" x14ac:dyDescent="0.25">
      <c r="A1160" s="5" t="s">
        <v>21</v>
      </c>
      <c r="B1160" s="5" t="s">
        <v>1145</v>
      </c>
      <c r="C1160" s="5" t="s">
        <v>2389</v>
      </c>
      <c r="D1160" s="5" t="s">
        <v>6121</v>
      </c>
      <c r="E1160" s="5" t="s">
        <v>7365</v>
      </c>
      <c r="F1160" s="5" t="s">
        <v>8609</v>
      </c>
      <c r="G1160" s="5" t="s">
        <v>9853</v>
      </c>
      <c r="H1160" s="5" t="s">
        <v>11097</v>
      </c>
      <c r="I1160" s="5" t="s">
        <v>3633</v>
      </c>
      <c r="J1160" s="5" t="s">
        <v>22</v>
      </c>
      <c r="K1160" s="5" t="s">
        <v>13587</v>
      </c>
      <c r="L1160" s="5" t="s">
        <v>4877</v>
      </c>
      <c r="M1160" s="5" t="s">
        <v>12342</v>
      </c>
    </row>
    <row r="1161" spans="1:13" x14ac:dyDescent="0.25">
      <c r="A1161" s="5" t="s">
        <v>21</v>
      </c>
      <c r="B1161" s="5" t="s">
        <v>1146</v>
      </c>
      <c r="C1161" s="5" t="s">
        <v>2390</v>
      </c>
      <c r="D1161" s="5" t="s">
        <v>6122</v>
      </c>
      <c r="E1161" s="5" t="s">
        <v>7366</v>
      </c>
      <c r="F1161" s="5" t="s">
        <v>8610</v>
      </c>
      <c r="G1161" s="5" t="s">
        <v>9854</v>
      </c>
      <c r="H1161" s="5" t="s">
        <v>11098</v>
      </c>
      <c r="I1161" s="5" t="s">
        <v>3634</v>
      </c>
      <c r="J1161" s="5" t="s">
        <v>22</v>
      </c>
      <c r="K1161" s="5" t="s">
        <v>13588</v>
      </c>
      <c r="L1161" s="5" t="s">
        <v>4878</v>
      </c>
      <c r="M1161" s="5" t="s">
        <v>12343</v>
      </c>
    </row>
    <row r="1162" spans="1:13" x14ac:dyDescent="0.25">
      <c r="A1162" s="5" t="s">
        <v>21</v>
      </c>
      <c r="B1162" s="5" t="s">
        <v>1147</v>
      </c>
      <c r="C1162" s="5" t="s">
        <v>2391</v>
      </c>
      <c r="D1162" s="5" t="s">
        <v>6123</v>
      </c>
      <c r="E1162" s="5" t="s">
        <v>7367</v>
      </c>
      <c r="F1162" s="5" t="s">
        <v>8611</v>
      </c>
      <c r="G1162" s="5" t="s">
        <v>9855</v>
      </c>
      <c r="H1162" s="5" t="s">
        <v>11099</v>
      </c>
      <c r="I1162" s="5" t="s">
        <v>3635</v>
      </c>
      <c r="J1162" s="5" t="s">
        <v>22</v>
      </c>
      <c r="K1162" s="5" t="s">
        <v>13589</v>
      </c>
      <c r="L1162" s="5" t="s">
        <v>4879</v>
      </c>
      <c r="M1162" s="5" t="s">
        <v>12344</v>
      </c>
    </row>
    <row r="1163" spans="1:13" x14ac:dyDescent="0.25">
      <c r="A1163" s="5" t="s">
        <v>21</v>
      </c>
      <c r="B1163" s="5" t="s">
        <v>1148</v>
      </c>
      <c r="C1163" s="5" t="s">
        <v>2392</v>
      </c>
      <c r="D1163" s="5" t="s">
        <v>6124</v>
      </c>
      <c r="E1163" s="5" t="s">
        <v>7368</v>
      </c>
      <c r="F1163" s="5" t="s">
        <v>8612</v>
      </c>
      <c r="G1163" s="5" t="s">
        <v>9856</v>
      </c>
      <c r="H1163" s="5" t="s">
        <v>11100</v>
      </c>
      <c r="I1163" s="5" t="s">
        <v>3636</v>
      </c>
      <c r="J1163" s="5" t="s">
        <v>22</v>
      </c>
      <c r="K1163" s="5" t="s">
        <v>13590</v>
      </c>
      <c r="L1163" s="5" t="s">
        <v>4880</v>
      </c>
      <c r="M1163" s="5" t="s">
        <v>12345</v>
      </c>
    </row>
    <row r="1164" spans="1:13" x14ac:dyDescent="0.25">
      <c r="A1164" s="5" t="s">
        <v>21</v>
      </c>
      <c r="B1164" s="5" t="s">
        <v>1149</v>
      </c>
      <c r="C1164" s="5" t="s">
        <v>2393</v>
      </c>
      <c r="D1164" s="5" t="s">
        <v>6125</v>
      </c>
      <c r="E1164" s="5" t="s">
        <v>7369</v>
      </c>
      <c r="F1164" s="5" t="s">
        <v>8613</v>
      </c>
      <c r="G1164" s="5" t="s">
        <v>9857</v>
      </c>
      <c r="H1164" s="5" t="s">
        <v>11101</v>
      </c>
      <c r="I1164" s="5" t="s">
        <v>3637</v>
      </c>
      <c r="J1164" s="5" t="s">
        <v>22</v>
      </c>
      <c r="K1164" s="5" t="s">
        <v>13591</v>
      </c>
      <c r="L1164" s="5" t="s">
        <v>4881</v>
      </c>
      <c r="M1164" s="5" t="s">
        <v>12346</v>
      </c>
    </row>
    <row r="1165" spans="1:13" x14ac:dyDescent="0.25">
      <c r="A1165" s="5" t="s">
        <v>21</v>
      </c>
      <c r="B1165" s="5" t="s">
        <v>1150</v>
      </c>
      <c r="C1165" s="5" t="s">
        <v>2394</v>
      </c>
      <c r="D1165" s="5" t="s">
        <v>6126</v>
      </c>
      <c r="E1165" s="5" t="s">
        <v>7370</v>
      </c>
      <c r="F1165" s="5" t="s">
        <v>8614</v>
      </c>
      <c r="G1165" s="5" t="s">
        <v>9858</v>
      </c>
      <c r="H1165" s="5" t="s">
        <v>11102</v>
      </c>
      <c r="I1165" s="5" t="s">
        <v>3638</v>
      </c>
      <c r="J1165" s="5" t="s">
        <v>22</v>
      </c>
      <c r="K1165" s="5" t="s">
        <v>13592</v>
      </c>
      <c r="L1165" s="5" t="s">
        <v>4882</v>
      </c>
      <c r="M1165" s="5" t="s">
        <v>12347</v>
      </c>
    </row>
    <row r="1166" spans="1:13" x14ac:dyDescent="0.25">
      <c r="A1166" s="5" t="s">
        <v>21</v>
      </c>
      <c r="B1166" s="5" t="s">
        <v>1151</v>
      </c>
      <c r="C1166" s="5" t="s">
        <v>2395</v>
      </c>
      <c r="D1166" s="5" t="s">
        <v>6127</v>
      </c>
      <c r="E1166" s="5" t="s">
        <v>7371</v>
      </c>
      <c r="F1166" s="5" t="s">
        <v>8615</v>
      </c>
      <c r="G1166" s="5" t="s">
        <v>9859</v>
      </c>
      <c r="H1166" s="5" t="s">
        <v>11103</v>
      </c>
      <c r="I1166" s="5" t="s">
        <v>3639</v>
      </c>
      <c r="J1166" s="5" t="s">
        <v>22</v>
      </c>
      <c r="K1166" s="5" t="s">
        <v>13593</v>
      </c>
      <c r="L1166" s="5" t="s">
        <v>4883</v>
      </c>
      <c r="M1166" s="5" t="s">
        <v>12348</v>
      </c>
    </row>
    <row r="1167" spans="1:13" x14ac:dyDescent="0.25">
      <c r="A1167" s="5" t="s">
        <v>21</v>
      </c>
      <c r="B1167" s="5" t="s">
        <v>1152</v>
      </c>
      <c r="C1167" s="5" t="s">
        <v>2396</v>
      </c>
      <c r="D1167" s="5" t="s">
        <v>6128</v>
      </c>
      <c r="E1167" s="5" t="s">
        <v>7372</v>
      </c>
      <c r="F1167" s="5" t="s">
        <v>8616</v>
      </c>
      <c r="G1167" s="5" t="s">
        <v>9860</v>
      </c>
      <c r="H1167" s="5" t="s">
        <v>11104</v>
      </c>
      <c r="I1167" s="5" t="s">
        <v>3640</v>
      </c>
      <c r="J1167" s="5" t="s">
        <v>22</v>
      </c>
      <c r="K1167" s="5" t="s">
        <v>13594</v>
      </c>
      <c r="L1167" s="5" t="s">
        <v>4884</v>
      </c>
      <c r="M1167" s="5" t="s">
        <v>12349</v>
      </c>
    </row>
    <row r="1168" spans="1:13" x14ac:dyDescent="0.25">
      <c r="A1168" s="5" t="s">
        <v>21</v>
      </c>
      <c r="B1168" s="5" t="s">
        <v>1153</v>
      </c>
      <c r="C1168" s="5" t="s">
        <v>2397</v>
      </c>
      <c r="D1168" s="5" t="s">
        <v>6129</v>
      </c>
      <c r="E1168" s="5" t="s">
        <v>7373</v>
      </c>
      <c r="F1168" s="5" t="s">
        <v>8617</v>
      </c>
      <c r="G1168" s="5" t="s">
        <v>9861</v>
      </c>
      <c r="H1168" s="5" t="s">
        <v>11105</v>
      </c>
      <c r="I1168" s="5" t="s">
        <v>3641</v>
      </c>
      <c r="J1168" s="5" t="s">
        <v>22</v>
      </c>
      <c r="K1168" s="5" t="s">
        <v>13595</v>
      </c>
      <c r="L1168" s="5" t="s">
        <v>4885</v>
      </c>
      <c r="M1168" s="5" t="s">
        <v>12350</v>
      </c>
    </row>
    <row r="1169" spans="1:13" x14ac:dyDescent="0.25">
      <c r="A1169" s="5" t="s">
        <v>21</v>
      </c>
      <c r="B1169" s="5" t="s">
        <v>1154</v>
      </c>
      <c r="C1169" s="5" t="s">
        <v>2398</v>
      </c>
      <c r="D1169" s="5" t="s">
        <v>6130</v>
      </c>
      <c r="E1169" s="5" t="s">
        <v>7374</v>
      </c>
      <c r="F1169" s="5" t="s">
        <v>8618</v>
      </c>
      <c r="G1169" s="5" t="s">
        <v>9862</v>
      </c>
      <c r="H1169" s="5" t="s">
        <v>11106</v>
      </c>
      <c r="I1169" s="5" t="s">
        <v>3642</v>
      </c>
      <c r="J1169" s="5" t="s">
        <v>22</v>
      </c>
      <c r="K1169" s="5" t="s">
        <v>13596</v>
      </c>
      <c r="L1169" s="5" t="s">
        <v>4886</v>
      </c>
      <c r="M1169" s="5" t="s">
        <v>12351</v>
      </c>
    </row>
    <row r="1170" spans="1:13" x14ac:dyDescent="0.25">
      <c r="A1170" s="5" t="s">
        <v>21</v>
      </c>
      <c r="B1170" s="5" t="s">
        <v>1155</v>
      </c>
      <c r="C1170" s="5" t="s">
        <v>2399</v>
      </c>
      <c r="D1170" s="5" t="s">
        <v>6131</v>
      </c>
      <c r="E1170" s="5" t="s">
        <v>7375</v>
      </c>
      <c r="F1170" s="5" t="s">
        <v>8619</v>
      </c>
      <c r="G1170" s="5" t="s">
        <v>9863</v>
      </c>
      <c r="H1170" s="5" t="s">
        <v>11107</v>
      </c>
      <c r="I1170" s="5" t="s">
        <v>3643</v>
      </c>
      <c r="J1170" s="5" t="s">
        <v>22</v>
      </c>
      <c r="K1170" s="5" t="s">
        <v>13597</v>
      </c>
      <c r="L1170" s="5" t="s">
        <v>4887</v>
      </c>
      <c r="M1170" s="5" t="s">
        <v>12352</v>
      </c>
    </row>
    <row r="1171" spans="1:13" x14ac:dyDescent="0.25">
      <c r="A1171" s="5" t="s">
        <v>21</v>
      </c>
      <c r="B1171" s="5" t="s">
        <v>1156</v>
      </c>
      <c r="C1171" s="5" t="s">
        <v>2400</v>
      </c>
      <c r="D1171" s="5" t="s">
        <v>6132</v>
      </c>
      <c r="E1171" s="5" t="s">
        <v>7376</v>
      </c>
      <c r="F1171" s="5" t="s">
        <v>8620</v>
      </c>
      <c r="G1171" s="5" t="s">
        <v>9864</v>
      </c>
      <c r="H1171" s="5" t="s">
        <v>11108</v>
      </c>
      <c r="I1171" s="5" t="s">
        <v>3644</v>
      </c>
      <c r="J1171" s="5" t="s">
        <v>22</v>
      </c>
      <c r="K1171" s="5" t="s">
        <v>13598</v>
      </c>
      <c r="L1171" s="5" t="s">
        <v>4888</v>
      </c>
      <c r="M1171" s="5" t="s">
        <v>12353</v>
      </c>
    </row>
    <row r="1172" spans="1:13" x14ac:dyDescent="0.25">
      <c r="A1172" s="5" t="s">
        <v>21</v>
      </c>
      <c r="B1172" s="5" t="s">
        <v>1157</v>
      </c>
      <c r="C1172" s="5" t="s">
        <v>2401</v>
      </c>
      <c r="D1172" s="5" t="s">
        <v>6133</v>
      </c>
      <c r="E1172" s="5" t="s">
        <v>7377</v>
      </c>
      <c r="F1172" s="5" t="s">
        <v>8621</v>
      </c>
      <c r="G1172" s="5" t="s">
        <v>9865</v>
      </c>
      <c r="H1172" s="5" t="s">
        <v>11109</v>
      </c>
      <c r="I1172" s="5" t="s">
        <v>3645</v>
      </c>
      <c r="J1172" s="5" t="s">
        <v>22</v>
      </c>
      <c r="K1172" s="5" t="s">
        <v>13599</v>
      </c>
      <c r="L1172" s="5" t="s">
        <v>4889</v>
      </c>
      <c r="M1172" s="5" t="s">
        <v>12354</v>
      </c>
    </row>
    <row r="1173" spans="1:13" x14ac:dyDescent="0.25">
      <c r="A1173" s="5" t="s">
        <v>21</v>
      </c>
      <c r="B1173" s="5" t="s">
        <v>1158</v>
      </c>
      <c r="C1173" s="5" t="s">
        <v>2402</v>
      </c>
      <c r="D1173" s="5" t="s">
        <v>6134</v>
      </c>
      <c r="E1173" s="5" t="s">
        <v>7378</v>
      </c>
      <c r="F1173" s="5" t="s">
        <v>8622</v>
      </c>
      <c r="G1173" s="5" t="s">
        <v>9866</v>
      </c>
      <c r="H1173" s="5" t="s">
        <v>11110</v>
      </c>
      <c r="I1173" s="5" t="s">
        <v>3646</v>
      </c>
      <c r="J1173" s="5" t="s">
        <v>22</v>
      </c>
      <c r="K1173" s="5" t="s">
        <v>13600</v>
      </c>
      <c r="L1173" s="5" t="s">
        <v>4890</v>
      </c>
      <c r="M1173" s="5" t="s">
        <v>12355</v>
      </c>
    </row>
    <row r="1174" spans="1:13" x14ac:dyDescent="0.25">
      <c r="A1174" s="5" t="s">
        <v>21</v>
      </c>
      <c r="B1174" s="5" t="s">
        <v>1159</v>
      </c>
      <c r="C1174" s="5" t="s">
        <v>2403</v>
      </c>
      <c r="D1174" s="5" t="s">
        <v>6135</v>
      </c>
      <c r="E1174" s="5" t="s">
        <v>7379</v>
      </c>
      <c r="F1174" s="5" t="s">
        <v>8623</v>
      </c>
      <c r="G1174" s="5" t="s">
        <v>9867</v>
      </c>
      <c r="H1174" s="5" t="s">
        <v>11111</v>
      </c>
      <c r="I1174" s="5" t="s">
        <v>3647</v>
      </c>
      <c r="J1174" s="5" t="s">
        <v>22</v>
      </c>
      <c r="K1174" s="5" t="s">
        <v>13601</v>
      </c>
      <c r="L1174" s="5" t="s">
        <v>4891</v>
      </c>
      <c r="M1174" s="5" t="s">
        <v>12356</v>
      </c>
    </row>
    <row r="1175" spans="1:13" x14ac:dyDescent="0.25">
      <c r="A1175" s="5" t="s">
        <v>21</v>
      </c>
      <c r="B1175" s="5" t="s">
        <v>1160</v>
      </c>
      <c r="C1175" s="5" t="s">
        <v>2404</v>
      </c>
      <c r="D1175" s="5" t="s">
        <v>6136</v>
      </c>
      <c r="E1175" s="5" t="s">
        <v>7380</v>
      </c>
      <c r="F1175" s="5" t="s">
        <v>8624</v>
      </c>
      <c r="G1175" s="5" t="s">
        <v>9868</v>
      </c>
      <c r="H1175" s="5" t="s">
        <v>11112</v>
      </c>
      <c r="I1175" s="5" t="s">
        <v>3648</v>
      </c>
      <c r="J1175" s="5" t="s">
        <v>22</v>
      </c>
      <c r="K1175" s="5" t="s">
        <v>13602</v>
      </c>
      <c r="L1175" s="5" t="s">
        <v>4892</v>
      </c>
      <c r="M1175" s="5" t="s">
        <v>12357</v>
      </c>
    </row>
    <row r="1176" spans="1:13" x14ac:dyDescent="0.25">
      <c r="A1176" s="5" t="s">
        <v>21</v>
      </c>
      <c r="B1176" s="5" t="s">
        <v>1161</v>
      </c>
      <c r="C1176" s="5" t="s">
        <v>2405</v>
      </c>
      <c r="D1176" s="5" t="s">
        <v>6137</v>
      </c>
      <c r="E1176" s="5" t="s">
        <v>7381</v>
      </c>
      <c r="F1176" s="5" t="s">
        <v>8625</v>
      </c>
      <c r="G1176" s="5" t="s">
        <v>9869</v>
      </c>
      <c r="H1176" s="5" t="s">
        <v>11113</v>
      </c>
      <c r="I1176" s="5" t="s">
        <v>3649</v>
      </c>
      <c r="J1176" s="5" t="s">
        <v>22</v>
      </c>
      <c r="K1176" s="5" t="s">
        <v>13603</v>
      </c>
      <c r="L1176" s="5" t="s">
        <v>4893</v>
      </c>
      <c r="M1176" s="5" t="s">
        <v>12358</v>
      </c>
    </row>
    <row r="1177" spans="1:13" x14ac:dyDescent="0.25">
      <c r="A1177" s="5" t="s">
        <v>21</v>
      </c>
      <c r="B1177" s="5" t="s">
        <v>1162</v>
      </c>
      <c r="C1177" s="5" t="s">
        <v>2406</v>
      </c>
      <c r="D1177" s="5" t="s">
        <v>6138</v>
      </c>
      <c r="E1177" s="5" t="s">
        <v>7382</v>
      </c>
      <c r="F1177" s="5" t="s">
        <v>8626</v>
      </c>
      <c r="G1177" s="5" t="s">
        <v>9870</v>
      </c>
      <c r="H1177" s="5" t="s">
        <v>11114</v>
      </c>
      <c r="I1177" s="5" t="s">
        <v>3650</v>
      </c>
      <c r="J1177" s="5" t="s">
        <v>22</v>
      </c>
      <c r="K1177" s="5" t="s">
        <v>13604</v>
      </c>
      <c r="L1177" s="5" t="s">
        <v>4894</v>
      </c>
      <c r="M1177" s="5" t="s">
        <v>12359</v>
      </c>
    </row>
    <row r="1178" spans="1:13" x14ac:dyDescent="0.25">
      <c r="A1178" s="5" t="s">
        <v>21</v>
      </c>
      <c r="B1178" s="5" t="s">
        <v>1163</v>
      </c>
      <c r="C1178" s="5" t="s">
        <v>2407</v>
      </c>
      <c r="D1178" s="5" t="s">
        <v>6139</v>
      </c>
      <c r="E1178" s="5" t="s">
        <v>7383</v>
      </c>
      <c r="F1178" s="5" t="s">
        <v>8627</v>
      </c>
      <c r="G1178" s="5" t="s">
        <v>9871</v>
      </c>
      <c r="H1178" s="5" t="s">
        <v>11115</v>
      </c>
      <c r="I1178" s="5" t="s">
        <v>3651</v>
      </c>
      <c r="J1178" s="5" t="s">
        <v>22</v>
      </c>
      <c r="K1178" s="5" t="s">
        <v>13605</v>
      </c>
      <c r="L1178" s="5" t="s">
        <v>4895</v>
      </c>
      <c r="M1178" s="5" t="s">
        <v>12360</v>
      </c>
    </row>
    <row r="1179" spans="1:13" x14ac:dyDescent="0.25">
      <c r="A1179" s="5" t="s">
        <v>21</v>
      </c>
      <c r="B1179" s="5" t="s">
        <v>1164</v>
      </c>
      <c r="C1179" s="5" t="s">
        <v>2408</v>
      </c>
      <c r="D1179" s="5" t="s">
        <v>6140</v>
      </c>
      <c r="E1179" s="5" t="s">
        <v>7384</v>
      </c>
      <c r="F1179" s="5" t="s">
        <v>8628</v>
      </c>
      <c r="G1179" s="5" t="s">
        <v>9872</v>
      </c>
      <c r="H1179" s="5" t="s">
        <v>11116</v>
      </c>
      <c r="I1179" s="5" t="s">
        <v>3652</v>
      </c>
      <c r="J1179" s="5" t="s">
        <v>22</v>
      </c>
      <c r="K1179" s="5" t="s">
        <v>13606</v>
      </c>
      <c r="L1179" s="5" t="s">
        <v>4896</v>
      </c>
      <c r="M1179" s="5" t="s">
        <v>12361</v>
      </c>
    </row>
    <row r="1180" spans="1:13" x14ac:dyDescent="0.25">
      <c r="A1180" s="5" t="s">
        <v>21</v>
      </c>
      <c r="B1180" s="5" t="s">
        <v>1165</v>
      </c>
      <c r="C1180" s="5" t="s">
        <v>2409</v>
      </c>
      <c r="D1180" s="5" t="s">
        <v>6141</v>
      </c>
      <c r="E1180" s="5" t="s">
        <v>7385</v>
      </c>
      <c r="F1180" s="5" t="s">
        <v>8629</v>
      </c>
      <c r="G1180" s="5" t="s">
        <v>9873</v>
      </c>
      <c r="H1180" s="5" t="s">
        <v>11117</v>
      </c>
      <c r="I1180" s="5" t="s">
        <v>3653</v>
      </c>
      <c r="J1180" s="5" t="s">
        <v>22</v>
      </c>
      <c r="K1180" s="5" t="s">
        <v>13607</v>
      </c>
      <c r="L1180" s="5" t="s">
        <v>4897</v>
      </c>
      <c r="M1180" s="5" t="s">
        <v>12362</v>
      </c>
    </row>
    <row r="1181" spans="1:13" x14ac:dyDescent="0.25">
      <c r="A1181" s="5" t="s">
        <v>21</v>
      </c>
      <c r="B1181" s="5" t="s">
        <v>1166</v>
      </c>
      <c r="C1181" s="5" t="s">
        <v>2410</v>
      </c>
      <c r="D1181" s="5" t="s">
        <v>6142</v>
      </c>
      <c r="E1181" s="5" t="s">
        <v>7386</v>
      </c>
      <c r="F1181" s="5" t="s">
        <v>8630</v>
      </c>
      <c r="G1181" s="5" t="s">
        <v>9874</v>
      </c>
      <c r="H1181" s="5" t="s">
        <v>11118</v>
      </c>
      <c r="I1181" s="5" t="s">
        <v>3654</v>
      </c>
      <c r="J1181" s="5" t="s">
        <v>22</v>
      </c>
      <c r="K1181" s="5" t="s">
        <v>13608</v>
      </c>
      <c r="L1181" s="5" t="s">
        <v>4898</v>
      </c>
      <c r="M1181" s="5" t="s">
        <v>12363</v>
      </c>
    </row>
    <row r="1182" spans="1:13" x14ac:dyDescent="0.25">
      <c r="A1182" s="5" t="s">
        <v>21</v>
      </c>
      <c r="B1182" s="5" t="s">
        <v>1167</v>
      </c>
      <c r="C1182" s="5" t="s">
        <v>2411</v>
      </c>
      <c r="D1182" s="5" t="s">
        <v>6143</v>
      </c>
      <c r="E1182" s="5" t="s">
        <v>7387</v>
      </c>
      <c r="F1182" s="5" t="s">
        <v>8631</v>
      </c>
      <c r="G1182" s="5" t="s">
        <v>9875</v>
      </c>
      <c r="H1182" s="5" t="s">
        <v>11119</v>
      </c>
      <c r="I1182" s="5" t="s">
        <v>3655</v>
      </c>
      <c r="J1182" s="5" t="s">
        <v>22</v>
      </c>
      <c r="K1182" s="5" t="s">
        <v>13609</v>
      </c>
      <c r="L1182" s="5" t="s">
        <v>4899</v>
      </c>
      <c r="M1182" s="5" t="s">
        <v>12364</v>
      </c>
    </row>
    <row r="1183" spans="1:13" x14ac:dyDescent="0.25">
      <c r="A1183" s="5" t="s">
        <v>21</v>
      </c>
      <c r="B1183" s="5" t="s">
        <v>1168</v>
      </c>
      <c r="C1183" s="5" t="s">
        <v>2412</v>
      </c>
      <c r="D1183" s="5" t="s">
        <v>6144</v>
      </c>
      <c r="E1183" s="5" t="s">
        <v>7388</v>
      </c>
      <c r="F1183" s="5" t="s">
        <v>8632</v>
      </c>
      <c r="G1183" s="5" t="s">
        <v>9876</v>
      </c>
      <c r="H1183" s="5" t="s">
        <v>11120</v>
      </c>
      <c r="I1183" s="5" t="s">
        <v>3656</v>
      </c>
      <c r="J1183" s="5" t="s">
        <v>22</v>
      </c>
      <c r="K1183" s="5" t="s">
        <v>13610</v>
      </c>
      <c r="L1183" s="5" t="s">
        <v>4900</v>
      </c>
      <c r="M1183" s="5" t="s">
        <v>12365</v>
      </c>
    </row>
    <row r="1184" spans="1:13" x14ac:dyDescent="0.25">
      <c r="A1184" s="5" t="s">
        <v>21</v>
      </c>
      <c r="B1184" s="5" t="s">
        <v>1169</v>
      </c>
      <c r="C1184" s="5" t="s">
        <v>2413</v>
      </c>
      <c r="D1184" s="5" t="s">
        <v>6145</v>
      </c>
      <c r="E1184" s="5" t="s">
        <v>7389</v>
      </c>
      <c r="F1184" s="5" t="s">
        <v>8633</v>
      </c>
      <c r="G1184" s="5" t="s">
        <v>9877</v>
      </c>
      <c r="H1184" s="5" t="s">
        <v>11121</v>
      </c>
      <c r="I1184" s="5" t="s">
        <v>3657</v>
      </c>
      <c r="J1184" s="5" t="s">
        <v>22</v>
      </c>
      <c r="K1184" s="5" t="s">
        <v>13611</v>
      </c>
      <c r="L1184" s="5" t="s">
        <v>4901</v>
      </c>
      <c r="M1184" s="5" t="s">
        <v>12366</v>
      </c>
    </row>
    <row r="1185" spans="1:13" x14ac:dyDescent="0.25">
      <c r="A1185" s="5" t="s">
        <v>21</v>
      </c>
      <c r="B1185" s="5" t="s">
        <v>1170</v>
      </c>
      <c r="C1185" s="5" t="s">
        <v>2414</v>
      </c>
      <c r="D1185" s="5" t="s">
        <v>6146</v>
      </c>
      <c r="E1185" s="5" t="s">
        <v>7390</v>
      </c>
      <c r="F1185" s="5" t="s">
        <v>8634</v>
      </c>
      <c r="G1185" s="5" t="s">
        <v>9878</v>
      </c>
      <c r="H1185" s="5" t="s">
        <v>11122</v>
      </c>
      <c r="I1185" s="5" t="s">
        <v>3658</v>
      </c>
      <c r="J1185" s="5" t="s">
        <v>22</v>
      </c>
      <c r="K1185" s="5" t="s">
        <v>13612</v>
      </c>
      <c r="L1185" s="5" t="s">
        <v>4902</v>
      </c>
      <c r="M1185" s="5" t="s">
        <v>12367</v>
      </c>
    </row>
    <row r="1186" spans="1:13" x14ac:dyDescent="0.25">
      <c r="A1186" s="5" t="s">
        <v>21</v>
      </c>
      <c r="B1186" s="5" t="s">
        <v>1171</v>
      </c>
      <c r="C1186" s="5" t="s">
        <v>2415</v>
      </c>
      <c r="D1186" s="5" t="s">
        <v>6147</v>
      </c>
      <c r="E1186" s="5" t="s">
        <v>7391</v>
      </c>
      <c r="F1186" s="5" t="s">
        <v>8635</v>
      </c>
      <c r="G1186" s="5" t="s">
        <v>9879</v>
      </c>
      <c r="H1186" s="5" t="s">
        <v>11123</v>
      </c>
      <c r="I1186" s="5" t="s">
        <v>3659</v>
      </c>
      <c r="J1186" s="5" t="s">
        <v>22</v>
      </c>
      <c r="K1186" s="5" t="s">
        <v>13613</v>
      </c>
      <c r="L1186" s="5" t="s">
        <v>4903</v>
      </c>
      <c r="M1186" s="5" t="s">
        <v>12368</v>
      </c>
    </row>
    <row r="1187" spans="1:13" x14ac:dyDescent="0.25">
      <c r="A1187" s="5" t="s">
        <v>21</v>
      </c>
      <c r="B1187" s="5" t="s">
        <v>1172</v>
      </c>
      <c r="C1187" s="5" t="s">
        <v>2416</v>
      </c>
      <c r="D1187" s="5" t="s">
        <v>6148</v>
      </c>
      <c r="E1187" s="5" t="s">
        <v>7392</v>
      </c>
      <c r="F1187" s="5" t="s">
        <v>8636</v>
      </c>
      <c r="G1187" s="5" t="s">
        <v>9880</v>
      </c>
      <c r="H1187" s="5" t="s">
        <v>11124</v>
      </c>
      <c r="I1187" s="5" t="s">
        <v>3660</v>
      </c>
      <c r="J1187" s="5" t="s">
        <v>22</v>
      </c>
      <c r="K1187" s="5" t="s">
        <v>13614</v>
      </c>
      <c r="L1187" s="5" t="s">
        <v>4904</v>
      </c>
      <c r="M1187" s="5" t="s">
        <v>12369</v>
      </c>
    </row>
    <row r="1188" spans="1:13" x14ac:dyDescent="0.25">
      <c r="A1188" s="5" t="s">
        <v>21</v>
      </c>
      <c r="B1188" s="5" t="s">
        <v>1173</v>
      </c>
      <c r="C1188" s="5" t="s">
        <v>2417</v>
      </c>
      <c r="D1188" s="5" t="s">
        <v>6149</v>
      </c>
      <c r="E1188" s="5" t="s">
        <v>7393</v>
      </c>
      <c r="F1188" s="5" t="s">
        <v>8637</v>
      </c>
      <c r="G1188" s="5" t="s">
        <v>9881</v>
      </c>
      <c r="H1188" s="5" t="s">
        <v>11125</v>
      </c>
      <c r="I1188" s="5" t="s">
        <v>3661</v>
      </c>
      <c r="J1188" s="5" t="s">
        <v>22</v>
      </c>
      <c r="K1188" s="5" t="s">
        <v>13615</v>
      </c>
      <c r="L1188" s="5" t="s">
        <v>4905</v>
      </c>
      <c r="M1188" s="5" t="s">
        <v>12370</v>
      </c>
    </row>
    <row r="1189" spans="1:13" x14ac:dyDescent="0.25">
      <c r="A1189" s="5" t="s">
        <v>21</v>
      </c>
      <c r="B1189" s="5" t="s">
        <v>1174</v>
      </c>
      <c r="C1189" s="5" t="s">
        <v>2418</v>
      </c>
      <c r="D1189" s="5" t="s">
        <v>6150</v>
      </c>
      <c r="E1189" s="5" t="s">
        <v>7394</v>
      </c>
      <c r="F1189" s="5" t="s">
        <v>8638</v>
      </c>
      <c r="G1189" s="5" t="s">
        <v>9882</v>
      </c>
      <c r="H1189" s="5" t="s">
        <v>11126</v>
      </c>
      <c r="I1189" s="5" t="s">
        <v>3662</v>
      </c>
      <c r="J1189" s="5" t="s">
        <v>22</v>
      </c>
      <c r="K1189" s="5" t="s">
        <v>13616</v>
      </c>
      <c r="L1189" s="5" t="s">
        <v>4906</v>
      </c>
      <c r="M1189" s="5" t="s">
        <v>12371</v>
      </c>
    </row>
    <row r="1190" spans="1:13" x14ac:dyDescent="0.25">
      <c r="A1190" s="5" t="s">
        <v>21</v>
      </c>
      <c r="B1190" s="5" t="s">
        <v>1175</v>
      </c>
      <c r="C1190" s="5" t="s">
        <v>2419</v>
      </c>
      <c r="D1190" s="5" t="s">
        <v>6151</v>
      </c>
      <c r="E1190" s="5" t="s">
        <v>7395</v>
      </c>
      <c r="F1190" s="5" t="s">
        <v>8639</v>
      </c>
      <c r="G1190" s="5" t="s">
        <v>9883</v>
      </c>
      <c r="H1190" s="5" t="s">
        <v>11127</v>
      </c>
      <c r="I1190" s="5" t="s">
        <v>3663</v>
      </c>
      <c r="J1190" s="5" t="s">
        <v>22</v>
      </c>
      <c r="K1190" s="5" t="s">
        <v>13617</v>
      </c>
      <c r="L1190" s="5" t="s">
        <v>4907</v>
      </c>
      <c r="M1190" s="5" t="s">
        <v>12372</v>
      </c>
    </row>
    <row r="1191" spans="1:13" x14ac:dyDescent="0.25">
      <c r="A1191" s="5" t="s">
        <v>21</v>
      </c>
      <c r="B1191" s="5" t="s">
        <v>1176</v>
      </c>
      <c r="C1191" s="5" t="s">
        <v>2420</v>
      </c>
      <c r="D1191" s="5" t="s">
        <v>6152</v>
      </c>
      <c r="E1191" s="5" t="s">
        <v>7396</v>
      </c>
      <c r="F1191" s="5" t="s">
        <v>8640</v>
      </c>
      <c r="G1191" s="5" t="s">
        <v>9884</v>
      </c>
      <c r="H1191" s="5" t="s">
        <v>11128</v>
      </c>
      <c r="I1191" s="5" t="s">
        <v>3664</v>
      </c>
      <c r="J1191" s="5" t="s">
        <v>22</v>
      </c>
      <c r="K1191" s="5" t="s">
        <v>13618</v>
      </c>
      <c r="L1191" s="5" t="s">
        <v>4908</v>
      </c>
      <c r="M1191" s="5" t="s">
        <v>12373</v>
      </c>
    </row>
    <row r="1192" spans="1:13" x14ac:dyDescent="0.25">
      <c r="A1192" s="5" t="s">
        <v>21</v>
      </c>
      <c r="B1192" s="5" t="s">
        <v>1177</v>
      </c>
      <c r="C1192" s="5" t="s">
        <v>2421</v>
      </c>
      <c r="D1192" s="5" t="s">
        <v>6153</v>
      </c>
      <c r="E1192" s="5" t="s">
        <v>7397</v>
      </c>
      <c r="F1192" s="5" t="s">
        <v>8641</v>
      </c>
      <c r="G1192" s="5" t="s">
        <v>9885</v>
      </c>
      <c r="H1192" s="5" t="s">
        <v>11129</v>
      </c>
      <c r="I1192" s="5" t="s">
        <v>3665</v>
      </c>
      <c r="J1192" s="5" t="s">
        <v>22</v>
      </c>
      <c r="K1192" s="5" t="s">
        <v>13619</v>
      </c>
      <c r="L1192" s="5" t="s">
        <v>4909</v>
      </c>
      <c r="M1192" s="5" t="s">
        <v>12374</v>
      </c>
    </row>
    <row r="1193" spans="1:13" x14ac:dyDescent="0.25">
      <c r="A1193" s="5" t="s">
        <v>21</v>
      </c>
      <c r="B1193" s="5" t="s">
        <v>1178</v>
      </c>
      <c r="C1193" s="5" t="s">
        <v>2422</v>
      </c>
      <c r="D1193" s="5" t="s">
        <v>6154</v>
      </c>
      <c r="E1193" s="5" t="s">
        <v>7398</v>
      </c>
      <c r="F1193" s="5" t="s">
        <v>8642</v>
      </c>
      <c r="G1193" s="5" t="s">
        <v>9886</v>
      </c>
      <c r="H1193" s="5" t="s">
        <v>11130</v>
      </c>
      <c r="I1193" s="5" t="s">
        <v>3666</v>
      </c>
      <c r="J1193" s="5" t="s">
        <v>22</v>
      </c>
      <c r="K1193" s="5" t="s">
        <v>13620</v>
      </c>
      <c r="L1193" s="5" t="s">
        <v>4910</v>
      </c>
      <c r="M1193" s="5" t="s">
        <v>12375</v>
      </c>
    </row>
    <row r="1194" spans="1:13" x14ac:dyDescent="0.25">
      <c r="A1194" s="5" t="s">
        <v>21</v>
      </c>
      <c r="B1194" s="5" t="s">
        <v>1179</v>
      </c>
      <c r="C1194" s="5" t="s">
        <v>2423</v>
      </c>
      <c r="D1194" s="5" t="s">
        <v>6155</v>
      </c>
      <c r="E1194" s="5" t="s">
        <v>7399</v>
      </c>
      <c r="F1194" s="5" t="s">
        <v>8643</v>
      </c>
      <c r="G1194" s="5" t="s">
        <v>9887</v>
      </c>
      <c r="H1194" s="5" t="s">
        <v>11131</v>
      </c>
      <c r="I1194" s="5" t="s">
        <v>3667</v>
      </c>
      <c r="J1194" s="5" t="s">
        <v>22</v>
      </c>
      <c r="K1194" s="5" t="s">
        <v>13621</v>
      </c>
      <c r="L1194" s="5" t="s">
        <v>4911</v>
      </c>
      <c r="M1194" s="5" t="s">
        <v>12376</v>
      </c>
    </row>
    <row r="1195" spans="1:13" x14ac:dyDescent="0.25">
      <c r="A1195" s="5" t="s">
        <v>21</v>
      </c>
      <c r="B1195" s="5" t="s">
        <v>1180</v>
      </c>
      <c r="C1195" s="5" t="s">
        <v>2424</v>
      </c>
      <c r="D1195" s="5" t="s">
        <v>6156</v>
      </c>
      <c r="E1195" s="5" t="s">
        <v>7400</v>
      </c>
      <c r="F1195" s="5" t="s">
        <v>8644</v>
      </c>
      <c r="G1195" s="5" t="s">
        <v>9888</v>
      </c>
      <c r="H1195" s="5" t="s">
        <v>11132</v>
      </c>
      <c r="I1195" s="5" t="s">
        <v>3668</v>
      </c>
      <c r="J1195" s="5" t="s">
        <v>22</v>
      </c>
      <c r="K1195" s="5" t="s">
        <v>13622</v>
      </c>
      <c r="L1195" s="5" t="s">
        <v>4912</v>
      </c>
      <c r="M1195" s="5" t="s">
        <v>12377</v>
      </c>
    </row>
    <row r="1196" spans="1:13" x14ac:dyDescent="0.25">
      <c r="A1196" s="5" t="s">
        <v>21</v>
      </c>
      <c r="B1196" s="5" t="s">
        <v>1181</v>
      </c>
      <c r="C1196" s="5" t="s">
        <v>2425</v>
      </c>
      <c r="D1196" s="5" t="s">
        <v>6157</v>
      </c>
      <c r="E1196" s="5" t="s">
        <v>7401</v>
      </c>
      <c r="F1196" s="5" t="s">
        <v>8645</v>
      </c>
      <c r="G1196" s="5" t="s">
        <v>9889</v>
      </c>
      <c r="H1196" s="5" t="s">
        <v>11133</v>
      </c>
      <c r="I1196" s="5" t="s">
        <v>3669</v>
      </c>
      <c r="J1196" s="5" t="s">
        <v>22</v>
      </c>
      <c r="K1196" s="5" t="s">
        <v>13623</v>
      </c>
      <c r="L1196" s="5" t="s">
        <v>4913</v>
      </c>
      <c r="M1196" s="5" t="s">
        <v>12378</v>
      </c>
    </row>
    <row r="1197" spans="1:13" x14ac:dyDescent="0.25">
      <c r="A1197" s="5" t="s">
        <v>21</v>
      </c>
      <c r="B1197" s="5" t="s">
        <v>1182</v>
      </c>
      <c r="C1197" s="5" t="s">
        <v>2426</v>
      </c>
      <c r="D1197" s="5" t="s">
        <v>6158</v>
      </c>
      <c r="E1197" s="5" t="s">
        <v>7402</v>
      </c>
      <c r="F1197" s="5" t="s">
        <v>8646</v>
      </c>
      <c r="G1197" s="5" t="s">
        <v>9890</v>
      </c>
      <c r="H1197" s="5" t="s">
        <v>11134</v>
      </c>
      <c r="I1197" s="5" t="s">
        <v>3670</v>
      </c>
      <c r="J1197" s="5" t="s">
        <v>22</v>
      </c>
      <c r="K1197" s="5" t="s">
        <v>13624</v>
      </c>
      <c r="L1197" s="5" t="s">
        <v>4914</v>
      </c>
      <c r="M1197" s="5" t="s">
        <v>12379</v>
      </c>
    </row>
    <row r="1198" spans="1:13" x14ac:dyDescent="0.25">
      <c r="A1198" s="5" t="s">
        <v>21</v>
      </c>
      <c r="B1198" s="5" t="s">
        <v>1183</v>
      </c>
      <c r="C1198" s="5" t="s">
        <v>2427</v>
      </c>
      <c r="D1198" s="5" t="s">
        <v>6159</v>
      </c>
      <c r="E1198" s="5" t="s">
        <v>7403</v>
      </c>
      <c r="F1198" s="5" t="s">
        <v>8647</v>
      </c>
      <c r="G1198" s="5" t="s">
        <v>9891</v>
      </c>
      <c r="H1198" s="5" t="s">
        <v>11135</v>
      </c>
      <c r="I1198" s="5" t="s">
        <v>3671</v>
      </c>
      <c r="J1198" s="5" t="s">
        <v>22</v>
      </c>
      <c r="K1198" s="5" t="s">
        <v>13625</v>
      </c>
      <c r="L1198" s="5" t="s">
        <v>4915</v>
      </c>
      <c r="M1198" s="5" t="s">
        <v>12380</v>
      </c>
    </row>
    <row r="1199" spans="1:13" x14ac:dyDescent="0.25">
      <c r="A1199" s="5" t="s">
        <v>21</v>
      </c>
      <c r="B1199" s="5" t="s">
        <v>1184</v>
      </c>
      <c r="C1199" s="5" t="s">
        <v>2428</v>
      </c>
      <c r="D1199" s="5" t="s">
        <v>6160</v>
      </c>
      <c r="E1199" s="5" t="s">
        <v>7404</v>
      </c>
      <c r="F1199" s="5" t="s">
        <v>8648</v>
      </c>
      <c r="G1199" s="5" t="s">
        <v>9892</v>
      </c>
      <c r="H1199" s="5" t="s">
        <v>11136</v>
      </c>
      <c r="I1199" s="5" t="s">
        <v>3672</v>
      </c>
      <c r="J1199" s="5" t="s">
        <v>22</v>
      </c>
      <c r="K1199" s="5" t="s">
        <v>13626</v>
      </c>
      <c r="L1199" s="5" t="s">
        <v>4916</v>
      </c>
      <c r="M1199" s="5" t="s">
        <v>12381</v>
      </c>
    </row>
    <row r="1200" spans="1:13" x14ac:dyDescent="0.25">
      <c r="A1200" s="5" t="s">
        <v>21</v>
      </c>
      <c r="B1200" s="5" t="s">
        <v>1185</v>
      </c>
      <c r="C1200" s="5" t="s">
        <v>2429</v>
      </c>
      <c r="D1200" s="5" t="s">
        <v>6161</v>
      </c>
      <c r="E1200" s="5" t="s">
        <v>7405</v>
      </c>
      <c r="F1200" s="5" t="s">
        <v>8649</v>
      </c>
      <c r="G1200" s="5" t="s">
        <v>9893</v>
      </c>
      <c r="H1200" s="5" t="s">
        <v>11137</v>
      </c>
      <c r="I1200" s="5" t="s">
        <v>3673</v>
      </c>
      <c r="J1200" s="5" t="s">
        <v>22</v>
      </c>
      <c r="K1200" s="5" t="s">
        <v>13627</v>
      </c>
      <c r="L1200" s="5" t="s">
        <v>4917</v>
      </c>
      <c r="M1200" s="5" t="s">
        <v>12382</v>
      </c>
    </row>
    <row r="1201" spans="1:13" x14ac:dyDescent="0.25">
      <c r="A1201" s="5" t="s">
        <v>21</v>
      </c>
      <c r="B1201" s="5" t="s">
        <v>1186</v>
      </c>
      <c r="C1201" s="5" t="s">
        <v>2430</v>
      </c>
      <c r="D1201" s="5" t="s">
        <v>6162</v>
      </c>
      <c r="E1201" s="5" t="s">
        <v>7406</v>
      </c>
      <c r="F1201" s="5" t="s">
        <v>8650</v>
      </c>
      <c r="G1201" s="5" t="s">
        <v>9894</v>
      </c>
      <c r="H1201" s="5" t="s">
        <v>11138</v>
      </c>
      <c r="I1201" s="5" t="s">
        <v>3674</v>
      </c>
      <c r="J1201" s="5" t="s">
        <v>22</v>
      </c>
      <c r="K1201" s="5" t="s">
        <v>13628</v>
      </c>
      <c r="L1201" s="5" t="s">
        <v>4918</v>
      </c>
      <c r="M1201" s="5" t="s">
        <v>12383</v>
      </c>
    </row>
    <row r="1202" spans="1:13" x14ac:dyDescent="0.25">
      <c r="A1202" s="5" t="s">
        <v>21</v>
      </c>
      <c r="B1202" s="5" t="s">
        <v>1187</v>
      </c>
      <c r="C1202" s="5" t="s">
        <v>2431</v>
      </c>
      <c r="D1202" s="5" t="s">
        <v>6163</v>
      </c>
      <c r="E1202" s="5" t="s">
        <v>7407</v>
      </c>
      <c r="F1202" s="5" t="s">
        <v>8651</v>
      </c>
      <c r="G1202" s="5" t="s">
        <v>9895</v>
      </c>
      <c r="H1202" s="5" t="s">
        <v>11139</v>
      </c>
      <c r="I1202" s="5" t="s">
        <v>3675</v>
      </c>
      <c r="J1202" s="5" t="s">
        <v>22</v>
      </c>
      <c r="K1202" s="5" t="s">
        <v>13629</v>
      </c>
      <c r="L1202" s="5" t="s">
        <v>4919</v>
      </c>
      <c r="M1202" s="5" t="s">
        <v>12384</v>
      </c>
    </row>
    <row r="1203" spans="1:13" x14ac:dyDescent="0.25">
      <c r="A1203" s="5" t="s">
        <v>21</v>
      </c>
      <c r="B1203" s="5" t="s">
        <v>1188</v>
      </c>
      <c r="C1203" s="5" t="s">
        <v>2432</v>
      </c>
      <c r="D1203" s="5" t="s">
        <v>6164</v>
      </c>
      <c r="E1203" s="5" t="s">
        <v>7408</v>
      </c>
      <c r="F1203" s="5" t="s">
        <v>8652</v>
      </c>
      <c r="G1203" s="5" t="s">
        <v>9896</v>
      </c>
      <c r="H1203" s="5" t="s">
        <v>11140</v>
      </c>
      <c r="I1203" s="5" t="s">
        <v>3676</v>
      </c>
      <c r="J1203" s="5" t="s">
        <v>22</v>
      </c>
      <c r="K1203" s="5" t="s">
        <v>13630</v>
      </c>
      <c r="L1203" s="5" t="s">
        <v>4920</v>
      </c>
      <c r="M1203" s="5" t="s">
        <v>12385</v>
      </c>
    </row>
    <row r="1204" spans="1:13" x14ac:dyDescent="0.25">
      <c r="A1204" s="5" t="s">
        <v>21</v>
      </c>
      <c r="B1204" s="5" t="s">
        <v>1189</v>
      </c>
      <c r="C1204" s="5" t="s">
        <v>2433</v>
      </c>
      <c r="D1204" s="5" t="s">
        <v>6165</v>
      </c>
      <c r="E1204" s="5" t="s">
        <v>7409</v>
      </c>
      <c r="F1204" s="5" t="s">
        <v>8653</v>
      </c>
      <c r="G1204" s="5" t="s">
        <v>9897</v>
      </c>
      <c r="H1204" s="5" t="s">
        <v>11141</v>
      </c>
      <c r="I1204" s="5" t="s">
        <v>3677</v>
      </c>
      <c r="J1204" s="5" t="s">
        <v>22</v>
      </c>
      <c r="K1204" s="5" t="s">
        <v>13631</v>
      </c>
      <c r="L1204" s="5" t="s">
        <v>4921</v>
      </c>
      <c r="M1204" s="5" t="s">
        <v>12386</v>
      </c>
    </row>
    <row r="1205" spans="1:13" x14ac:dyDescent="0.25">
      <c r="A1205" s="5" t="s">
        <v>21</v>
      </c>
      <c r="B1205" s="5" t="s">
        <v>1190</v>
      </c>
      <c r="C1205" s="5" t="s">
        <v>2434</v>
      </c>
      <c r="D1205" s="5" t="s">
        <v>6166</v>
      </c>
      <c r="E1205" s="5" t="s">
        <v>7410</v>
      </c>
      <c r="F1205" s="5" t="s">
        <v>8654</v>
      </c>
      <c r="G1205" s="5" t="s">
        <v>9898</v>
      </c>
      <c r="H1205" s="5" t="s">
        <v>11142</v>
      </c>
      <c r="I1205" s="5" t="s">
        <v>3678</v>
      </c>
      <c r="J1205" s="5" t="s">
        <v>22</v>
      </c>
      <c r="K1205" s="5" t="s">
        <v>13632</v>
      </c>
      <c r="L1205" s="5" t="s">
        <v>4922</v>
      </c>
      <c r="M1205" s="5" t="s">
        <v>12387</v>
      </c>
    </row>
    <row r="1206" spans="1:13" x14ac:dyDescent="0.25">
      <c r="A1206" s="5" t="s">
        <v>21</v>
      </c>
      <c r="B1206" s="5" t="s">
        <v>1191</v>
      </c>
      <c r="C1206" s="5" t="s">
        <v>2435</v>
      </c>
      <c r="D1206" s="5" t="s">
        <v>6167</v>
      </c>
      <c r="E1206" s="5" t="s">
        <v>7411</v>
      </c>
      <c r="F1206" s="5" t="s">
        <v>8655</v>
      </c>
      <c r="G1206" s="5" t="s">
        <v>9899</v>
      </c>
      <c r="H1206" s="5" t="s">
        <v>11143</v>
      </c>
      <c r="I1206" s="5" t="s">
        <v>3679</v>
      </c>
      <c r="J1206" s="5" t="s">
        <v>22</v>
      </c>
      <c r="K1206" s="5" t="s">
        <v>13633</v>
      </c>
      <c r="L1206" s="5" t="s">
        <v>4923</v>
      </c>
      <c r="M1206" s="5" t="s">
        <v>12388</v>
      </c>
    </row>
    <row r="1207" spans="1:13" x14ac:dyDescent="0.25">
      <c r="A1207" s="5" t="s">
        <v>21</v>
      </c>
      <c r="B1207" s="5" t="s">
        <v>1192</v>
      </c>
      <c r="C1207" s="5" t="s">
        <v>2436</v>
      </c>
      <c r="D1207" s="5" t="s">
        <v>6168</v>
      </c>
      <c r="E1207" s="5" t="s">
        <v>7412</v>
      </c>
      <c r="F1207" s="5" t="s">
        <v>8656</v>
      </c>
      <c r="G1207" s="5" t="s">
        <v>9900</v>
      </c>
      <c r="H1207" s="5" t="s">
        <v>11144</v>
      </c>
      <c r="I1207" s="5" t="s">
        <v>3680</v>
      </c>
      <c r="J1207" s="5" t="s">
        <v>22</v>
      </c>
      <c r="K1207" s="5" t="s">
        <v>13634</v>
      </c>
      <c r="L1207" s="5" t="s">
        <v>4924</v>
      </c>
      <c r="M1207" s="5" t="s">
        <v>12389</v>
      </c>
    </row>
    <row r="1208" spans="1:13" x14ac:dyDescent="0.25">
      <c r="A1208" s="5" t="s">
        <v>21</v>
      </c>
      <c r="B1208" s="5" t="s">
        <v>1193</v>
      </c>
      <c r="C1208" s="5" t="s">
        <v>2437</v>
      </c>
      <c r="D1208" s="5" t="s">
        <v>6169</v>
      </c>
      <c r="E1208" s="5" t="s">
        <v>7413</v>
      </c>
      <c r="F1208" s="5" t="s">
        <v>8657</v>
      </c>
      <c r="G1208" s="5" t="s">
        <v>9901</v>
      </c>
      <c r="H1208" s="5" t="s">
        <v>11145</v>
      </c>
      <c r="I1208" s="5" t="s">
        <v>3681</v>
      </c>
      <c r="J1208" s="5" t="s">
        <v>22</v>
      </c>
      <c r="K1208" s="5" t="s">
        <v>13635</v>
      </c>
      <c r="L1208" s="5" t="s">
        <v>4925</v>
      </c>
      <c r="M1208" s="5" t="s">
        <v>12390</v>
      </c>
    </row>
    <row r="1209" spans="1:13" x14ac:dyDescent="0.25">
      <c r="A1209" s="5" t="s">
        <v>21</v>
      </c>
      <c r="B1209" s="5" t="s">
        <v>1194</v>
      </c>
      <c r="C1209" s="5" t="s">
        <v>2438</v>
      </c>
      <c r="D1209" s="5" t="s">
        <v>6170</v>
      </c>
      <c r="E1209" s="5" t="s">
        <v>7414</v>
      </c>
      <c r="F1209" s="5" t="s">
        <v>8658</v>
      </c>
      <c r="G1209" s="5" t="s">
        <v>9902</v>
      </c>
      <c r="H1209" s="5" t="s">
        <v>11146</v>
      </c>
      <c r="I1209" s="5" t="s">
        <v>3682</v>
      </c>
      <c r="J1209" s="5" t="s">
        <v>22</v>
      </c>
      <c r="K1209" s="5" t="s">
        <v>13636</v>
      </c>
      <c r="L1209" s="5" t="s">
        <v>4926</v>
      </c>
      <c r="M1209" s="5" t="s">
        <v>12391</v>
      </c>
    </row>
    <row r="1210" spans="1:13" x14ac:dyDescent="0.25">
      <c r="A1210" s="5" t="s">
        <v>21</v>
      </c>
      <c r="B1210" s="5" t="s">
        <v>1195</v>
      </c>
      <c r="C1210" s="5" t="s">
        <v>2439</v>
      </c>
      <c r="D1210" s="5" t="s">
        <v>6171</v>
      </c>
      <c r="E1210" s="5" t="s">
        <v>7415</v>
      </c>
      <c r="F1210" s="5" t="s">
        <v>8659</v>
      </c>
      <c r="G1210" s="5" t="s">
        <v>9903</v>
      </c>
      <c r="H1210" s="5" t="s">
        <v>11147</v>
      </c>
      <c r="I1210" s="5" t="s">
        <v>3683</v>
      </c>
      <c r="J1210" s="5" t="s">
        <v>22</v>
      </c>
      <c r="K1210" s="5" t="s">
        <v>13637</v>
      </c>
      <c r="L1210" s="5" t="s">
        <v>4927</v>
      </c>
      <c r="M1210" s="5" t="s">
        <v>12392</v>
      </c>
    </row>
    <row r="1211" spans="1:13" x14ac:dyDescent="0.25">
      <c r="A1211" s="5" t="s">
        <v>21</v>
      </c>
      <c r="B1211" s="5" t="s">
        <v>1196</v>
      </c>
      <c r="C1211" s="5" t="s">
        <v>2440</v>
      </c>
      <c r="D1211" s="5" t="s">
        <v>6172</v>
      </c>
      <c r="E1211" s="5" t="s">
        <v>7416</v>
      </c>
      <c r="F1211" s="5" t="s">
        <v>8660</v>
      </c>
      <c r="G1211" s="5" t="s">
        <v>9904</v>
      </c>
      <c r="H1211" s="5" t="s">
        <v>11148</v>
      </c>
      <c r="I1211" s="5" t="s">
        <v>3684</v>
      </c>
      <c r="J1211" s="5" t="s">
        <v>22</v>
      </c>
      <c r="K1211" s="5" t="s">
        <v>13638</v>
      </c>
      <c r="L1211" s="5" t="s">
        <v>4928</v>
      </c>
      <c r="M1211" s="5" t="s">
        <v>12393</v>
      </c>
    </row>
    <row r="1212" spans="1:13" x14ac:dyDescent="0.25">
      <c r="A1212" s="5" t="s">
        <v>21</v>
      </c>
      <c r="B1212" s="5" t="s">
        <v>1197</v>
      </c>
      <c r="C1212" s="5" t="s">
        <v>2441</v>
      </c>
      <c r="D1212" s="5" t="s">
        <v>6173</v>
      </c>
      <c r="E1212" s="5" t="s">
        <v>7417</v>
      </c>
      <c r="F1212" s="5" t="s">
        <v>8661</v>
      </c>
      <c r="G1212" s="5" t="s">
        <v>9905</v>
      </c>
      <c r="H1212" s="5" t="s">
        <v>11149</v>
      </c>
      <c r="I1212" s="5" t="s">
        <v>3685</v>
      </c>
      <c r="J1212" s="5" t="s">
        <v>22</v>
      </c>
      <c r="K1212" s="5" t="s">
        <v>13639</v>
      </c>
      <c r="L1212" s="5" t="s">
        <v>4929</v>
      </c>
      <c r="M1212" s="5" t="s">
        <v>12394</v>
      </c>
    </row>
    <row r="1213" spans="1:13" x14ac:dyDescent="0.25">
      <c r="A1213" s="5" t="s">
        <v>21</v>
      </c>
      <c r="B1213" s="5" t="s">
        <v>1198</v>
      </c>
      <c r="C1213" s="5" t="s">
        <v>2442</v>
      </c>
      <c r="D1213" s="5" t="s">
        <v>6174</v>
      </c>
      <c r="E1213" s="5" t="s">
        <v>7418</v>
      </c>
      <c r="F1213" s="5" t="s">
        <v>8662</v>
      </c>
      <c r="G1213" s="5" t="s">
        <v>9906</v>
      </c>
      <c r="H1213" s="5" t="s">
        <v>11150</v>
      </c>
      <c r="I1213" s="5" t="s">
        <v>3686</v>
      </c>
      <c r="J1213" s="5" t="s">
        <v>22</v>
      </c>
      <c r="K1213" s="5" t="s">
        <v>13640</v>
      </c>
      <c r="L1213" s="5" t="s">
        <v>4930</v>
      </c>
      <c r="M1213" s="5" t="s">
        <v>12395</v>
      </c>
    </row>
    <row r="1214" spans="1:13" x14ac:dyDescent="0.25">
      <c r="A1214" s="5" t="s">
        <v>21</v>
      </c>
      <c r="B1214" s="5" t="s">
        <v>1199</v>
      </c>
      <c r="C1214" s="5" t="s">
        <v>2443</v>
      </c>
      <c r="D1214" s="5" t="s">
        <v>6175</v>
      </c>
      <c r="E1214" s="5" t="s">
        <v>7419</v>
      </c>
      <c r="F1214" s="5" t="s">
        <v>8663</v>
      </c>
      <c r="G1214" s="5" t="s">
        <v>9907</v>
      </c>
      <c r="H1214" s="5" t="s">
        <v>11151</v>
      </c>
      <c r="I1214" s="5" t="s">
        <v>3687</v>
      </c>
      <c r="J1214" s="5" t="s">
        <v>22</v>
      </c>
      <c r="K1214" s="5" t="s">
        <v>13641</v>
      </c>
      <c r="L1214" s="5" t="s">
        <v>4931</v>
      </c>
      <c r="M1214" s="5" t="s">
        <v>12396</v>
      </c>
    </row>
    <row r="1215" spans="1:13" x14ac:dyDescent="0.25">
      <c r="A1215" s="5" t="s">
        <v>21</v>
      </c>
      <c r="B1215" s="5" t="s">
        <v>1200</v>
      </c>
      <c r="C1215" s="5" t="s">
        <v>2444</v>
      </c>
      <c r="D1215" s="5" t="s">
        <v>6176</v>
      </c>
      <c r="E1215" s="5" t="s">
        <v>7420</v>
      </c>
      <c r="F1215" s="5" t="s">
        <v>8664</v>
      </c>
      <c r="G1215" s="5" t="s">
        <v>9908</v>
      </c>
      <c r="H1215" s="5" t="s">
        <v>11152</v>
      </c>
      <c r="I1215" s="5" t="s">
        <v>3688</v>
      </c>
      <c r="J1215" s="5" t="s">
        <v>22</v>
      </c>
      <c r="K1215" s="5" t="s">
        <v>13642</v>
      </c>
      <c r="L1215" s="5" t="s">
        <v>4932</v>
      </c>
      <c r="M1215" s="5" t="s">
        <v>12397</v>
      </c>
    </row>
    <row r="1216" spans="1:13" x14ac:dyDescent="0.25">
      <c r="A1216" s="5" t="s">
        <v>21</v>
      </c>
      <c r="B1216" s="5" t="s">
        <v>1201</v>
      </c>
      <c r="C1216" s="5" t="s">
        <v>2445</v>
      </c>
      <c r="D1216" s="5" t="s">
        <v>6177</v>
      </c>
      <c r="E1216" s="5" t="s">
        <v>7421</v>
      </c>
      <c r="F1216" s="5" t="s">
        <v>8665</v>
      </c>
      <c r="G1216" s="5" t="s">
        <v>9909</v>
      </c>
      <c r="H1216" s="5" t="s">
        <v>11153</v>
      </c>
      <c r="I1216" s="5" t="s">
        <v>3689</v>
      </c>
      <c r="J1216" s="5" t="s">
        <v>22</v>
      </c>
      <c r="K1216" s="5" t="s">
        <v>13643</v>
      </c>
      <c r="L1216" s="5" t="s">
        <v>4933</v>
      </c>
      <c r="M1216" s="5" t="s">
        <v>12398</v>
      </c>
    </row>
    <row r="1217" spans="1:13" x14ac:dyDescent="0.25">
      <c r="A1217" s="5" t="s">
        <v>21</v>
      </c>
      <c r="B1217" s="5" t="s">
        <v>1202</v>
      </c>
      <c r="C1217" s="5" t="s">
        <v>2446</v>
      </c>
      <c r="D1217" s="5" t="s">
        <v>6178</v>
      </c>
      <c r="E1217" s="5" t="s">
        <v>7422</v>
      </c>
      <c r="F1217" s="5" t="s">
        <v>8666</v>
      </c>
      <c r="G1217" s="5" t="s">
        <v>9910</v>
      </c>
      <c r="H1217" s="5" t="s">
        <v>11154</v>
      </c>
      <c r="I1217" s="5" t="s">
        <v>3690</v>
      </c>
      <c r="J1217" s="5" t="s">
        <v>22</v>
      </c>
      <c r="K1217" s="5" t="s">
        <v>13644</v>
      </c>
      <c r="L1217" s="5" t="s">
        <v>4934</v>
      </c>
      <c r="M1217" s="5" t="s">
        <v>12399</v>
      </c>
    </row>
    <row r="1218" spans="1:13" x14ac:dyDescent="0.25">
      <c r="A1218" s="5" t="s">
        <v>21</v>
      </c>
      <c r="B1218" s="5" t="s">
        <v>1203</v>
      </c>
      <c r="C1218" s="5" t="s">
        <v>2447</v>
      </c>
      <c r="D1218" s="5" t="s">
        <v>6179</v>
      </c>
      <c r="E1218" s="5" t="s">
        <v>7423</v>
      </c>
      <c r="F1218" s="5" t="s">
        <v>8667</v>
      </c>
      <c r="G1218" s="5" t="s">
        <v>9911</v>
      </c>
      <c r="H1218" s="5" t="s">
        <v>11155</v>
      </c>
      <c r="I1218" s="5" t="s">
        <v>3691</v>
      </c>
      <c r="J1218" s="5" t="s">
        <v>22</v>
      </c>
      <c r="K1218" s="5" t="s">
        <v>13645</v>
      </c>
      <c r="L1218" s="5" t="s">
        <v>4935</v>
      </c>
      <c r="M1218" s="5" t="s">
        <v>12400</v>
      </c>
    </row>
    <row r="1219" spans="1:13" x14ac:dyDescent="0.25">
      <c r="A1219" s="5" t="s">
        <v>21</v>
      </c>
      <c r="B1219" s="5" t="s">
        <v>1204</v>
      </c>
      <c r="C1219" s="5" t="s">
        <v>2448</v>
      </c>
      <c r="D1219" s="5" t="s">
        <v>6180</v>
      </c>
      <c r="E1219" s="5" t="s">
        <v>7424</v>
      </c>
      <c r="F1219" s="5" t="s">
        <v>8668</v>
      </c>
      <c r="G1219" s="5" t="s">
        <v>9912</v>
      </c>
      <c r="H1219" s="5" t="s">
        <v>11156</v>
      </c>
      <c r="I1219" s="5" t="s">
        <v>3692</v>
      </c>
      <c r="J1219" s="5" t="s">
        <v>22</v>
      </c>
      <c r="K1219" s="5" t="s">
        <v>13646</v>
      </c>
      <c r="L1219" s="5" t="s">
        <v>4936</v>
      </c>
      <c r="M1219" s="5" t="s">
        <v>12401</v>
      </c>
    </row>
    <row r="1220" spans="1:13" x14ac:dyDescent="0.25">
      <c r="A1220" s="5" t="s">
        <v>21</v>
      </c>
      <c r="B1220" s="5" t="s">
        <v>1205</v>
      </c>
      <c r="C1220" s="5" t="s">
        <v>2449</v>
      </c>
      <c r="D1220" s="5" t="s">
        <v>6181</v>
      </c>
      <c r="E1220" s="5" t="s">
        <v>7425</v>
      </c>
      <c r="F1220" s="5" t="s">
        <v>8669</v>
      </c>
      <c r="G1220" s="5" t="s">
        <v>9913</v>
      </c>
      <c r="H1220" s="5" t="s">
        <v>11157</v>
      </c>
      <c r="I1220" s="5" t="s">
        <v>3693</v>
      </c>
      <c r="J1220" s="5" t="s">
        <v>22</v>
      </c>
      <c r="K1220" s="5" t="s">
        <v>13647</v>
      </c>
      <c r="L1220" s="5" t="s">
        <v>4937</v>
      </c>
      <c r="M1220" s="5" t="s">
        <v>12402</v>
      </c>
    </row>
    <row r="1221" spans="1:13" x14ac:dyDescent="0.25">
      <c r="A1221" s="5" t="s">
        <v>21</v>
      </c>
      <c r="B1221" s="5" t="s">
        <v>1206</v>
      </c>
      <c r="C1221" s="5" t="s">
        <v>2450</v>
      </c>
      <c r="D1221" s="5" t="s">
        <v>6182</v>
      </c>
      <c r="E1221" s="5" t="s">
        <v>7426</v>
      </c>
      <c r="F1221" s="5" t="s">
        <v>8670</v>
      </c>
      <c r="G1221" s="5" t="s">
        <v>9914</v>
      </c>
      <c r="H1221" s="5" t="s">
        <v>11158</v>
      </c>
      <c r="I1221" s="5" t="s">
        <v>3694</v>
      </c>
      <c r="J1221" s="5" t="s">
        <v>22</v>
      </c>
      <c r="K1221" s="5" t="s">
        <v>13648</v>
      </c>
      <c r="L1221" s="5" t="s">
        <v>4938</v>
      </c>
      <c r="M1221" s="5" t="s">
        <v>12403</v>
      </c>
    </row>
    <row r="1222" spans="1:13" x14ac:dyDescent="0.25">
      <c r="A1222" s="5" t="s">
        <v>21</v>
      </c>
      <c r="B1222" s="5" t="s">
        <v>1207</v>
      </c>
      <c r="C1222" s="5" t="s">
        <v>2451</v>
      </c>
      <c r="D1222" s="5" t="s">
        <v>6183</v>
      </c>
      <c r="E1222" s="5" t="s">
        <v>7427</v>
      </c>
      <c r="F1222" s="5" t="s">
        <v>8671</v>
      </c>
      <c r="G1222" s="5" t="s">
        <v>9915</v>
      </c>
      <c r="H1222" s="5" t="s">
        <v>11159</v>
      </c>
      <c r="I1222" s="5" t="s">
        <v>3695</v>
      </c>
      <c r="J1222" s="5" t="s">
        <v>22</v>
      </c>
      <c r="K1222" s="5" t="s">
        <v>13649</v>
      </c>
      <c r="L1222" s="5" t="s">
        <v>4939</v>
      </c>
      <c r="M1222" s="5" t="s">
        <v>12404</v>
      </c>
    </row>
    <row r="1223" spans="1:13" x14ac:dyDescent="0.25">
      <c r="A1223" s="5" t="s">
        <v>21</v>
      </c>
      <c r="B1223" s="5" t="s">
        <v>1208</v>
      </c>
      <c r="C1223" s="5" t="s">
        <v>2452</v>
      </c>
      <c r="D1223" s="5" t="s">
        <v>6184</v>
      </c>
      <c r="E1223" s="5" t="s">
        <v>7428</v>
      </c>
      <c r="F1223" s="5" t="s">
        <v>8672</v>
      </c>
      <c r="G1223" s="5" t="s">
        <v>9916</v>
      </c>
      <c r="H1223" s="5" t="s">
        <v>11160</v>
      </c>
      <c r="I1223" s="5" t="s">
        <v>3696</v>
      </c>
      <c r="J1223" s="5" t="s">
        <v>22</v>
      </c>
      <c r="K1223" s="5" t="s">
        <v>13650</v>
      </c>
      <c r="L1223" s="5" t="s">
        <v>4940</v>
      </c>
      <c r="M1223" s="5" t="s">
        <v>12405</v>
      </c>
    </row>
    <row r="1224" spans="1:13" x14ac:dyDescent="0.25">
      <c r="A1224" s="5" t="s">
        <v>21</v>
      </c>
      <c r="B1224" s="5" t="s">
        <v>1209</v>
      </c>
      <c r="C1224" s="5" t="s">
        <v>2453</v>
      </c>
      <c r="D1224" s="5" t="s">
        <v>6185</v>
      </c>
      <c r="E1224" s="5" t="s">
        <v>7429</v>
      </c>
      <c r="F1224" s="5" t="s">
        <v>8673</v>
      </c>
      <c r="G1224" s="5" t="s">
        <v>9917</v>
      </c>
      <c r="H1224" s="5" t="s">
        <v>11161</v>
      </c>
      <c r="I1224" s="5" t="s">
        <v>3697</v>
      </c>
      <c r="J1224" s="5" t="s">
        <v>22</v>
      </c>
      <c r="K1224" s="5" t="s">
        <v>13651</v>
      </c>
      <c r="L1224" s="5" t="s">
        <v>4941</v>
      </c>
      <c r="M1224" s="5" t="s">
        <v>12406</v>
      </c>
    </row>
    <row r="1225" spans="1:13" x14ac:dyDescent="0.25">
      <c r="A1225" s="5" t="s">
        <v>21</v>
      </c>
      <c r="B1225" s="5" t="s">
        <v>1210</v>
      </c>
      <c r="C1225" s="5" t="s">
        <v>2454</v>
      </c>
      <c r="D1225" s="5" t="s">
        <v>6186</v>
      </c>
      <c r="E1225" s="5" t="s">
        <v>7430</v>
      </c>
      <c r="F1225" s="5" t="s">
        <v>8674</v>
      </c>
      <c r="G1225" s="5" t="s">
        <v>9918</v>
      </c>
      <c r="H1225" s="5" t="s">
        <v>11162</v>
      </c>
      <c r="I1225" s="5" t="s">
        <v>3698</v>
      </c>
      <c r="J1225" s="5" t="s">
        <v>22</v>
      </c>
      <c r="K1225" s="5" t="s">
        <v>13652</v>
      </c>
      <c r="L1225" s="5" t="s">
        <v>4942</v>
      </c>
      <c r="M1225" s="5" t="s">
        <v>12407</v>
      </c>
    </row>
    <row r="1226" spans="1:13" x14ac:dyDescent="0.25">
      <c r="A1226" s="5" t="s">
        <v>21</v>
      </c>
      <c r="B1226" s="5" t="s">
        <v>1211</v>
      </c>
      <c r="C1226" s="5" t="s">
        <v>2455</v>
      </c>
      <c r="D1226" s="5" t="s">
        <v>6187</v>
      </c>
      <c r="E1226" s="5" t="s">
        <v>7431</v>
      </c>
      <c r="F1226" s="5" t="s">
        <v>8675</v>
      </c>
      <c r="G1226" s="5" t="s">
        <v>9919</v>
      </c>
      <c r="H1226" s="5" t="s">
        <v>11163</v>
      </c>
      <c r="I1226" s="5" t="s">
        <v>3699</v>
      </c>
      <c r="J1226" s="5" t="s">
        <v>22</v>
      </c>
      <c r="K1226" s="5" t="s">
        <v>13653</v>
      </c>
      <c r="L1226" s="5" t="s">
        <v>4943</v>
      </c>
      <c r="M1226" s="5" t="s">
        <v>12408</v>
      </c>
    </row>
    <row r="1227" spans="1:13" x14ac:dyDescent="0.25">
      <c r="A1227" s="5" t="s">
        <v>21</v>
      </c>
      <c r="B1227" s="5" t="s">
        <v>1212</v>
      </c>
      <c r="C1227" s="5" t="s">
        <v>2456</v>
      </c>
      <c r="D1227" s="5" t="s">
        <v>6188</v>
      </c>
      <c r="E1227" s="5" t="s">
        <v>7432</v>
      </c>
      <c r="F1227" s="5" t="s">
        <v>8676</v>
      </c>
      <c r="G1227" s="5" t="s">
        <v>9920</v>
      </c>
      <c r="H1227" s="5" t="s">
        <v>11164</v>
      </c>
      <c r="I1227" s="5" t="s">
        <v>3700</v>
      </c>
      <c r="J1227" s="5" t="s">
        <v>22</v>
      </c>
      <c r="K1227" s="5" t="s">
        <v>13654</v>
      </c>
      <c r="L1227" s="5" t="s">
        <v>4944</v>
      </c>
      <c r="M1227" s="5" t="s">
        <v>12409</v>
      </c>
    </row>
    <row r="1228" spans="1:13" x14ac:dyDescent="0.25">
      <c r="A1228" s="5" t="s">
        <v>21</v>
      </c>
      <c r="B1228" s="5" t="s">
        <v>1213</v>
      </c>
      <c r="C1228" s="5" t="s">
        <v>2457</v>
      </c>
      <c r="D1228" s="5" t="s">
        <v>6189</v>
      </c>
      <c r="E1228" s="5" t="s">
        <v>7433</v>
      </c>
      <c r="F1228" s="5" t="s">
        <v>8677</v>
      </c>
      <c r="G1228" s="5" t="s">
        <v>9921</v>
      </c>
      <c r="H1228" s="5" t="s">
        <v>11165</v>
      </c>
      <c r="I1228" s="5" t="s">
        <v>3701</v>
      </c>
      <c r="J1228" s="5" t="s">
        <v>22</v>
      </c>
      <c r="K1228" s="5" t="s">
        <v>13655</v>
      </c>
      <c r="L1228" s="5" t="s">
        <v>4945</v>
      </c>
      <c r="M1228" s="5" t="s">
        <v>12410</v>
      </c>
    </row>
    <row r="1229" spans="1:13" x14ac:dyDescent="0.25">
      <c r="A1229" s="5" t="s">
        <v>21</v>
      </c>
      <c r="B1229" s="5" t="s">
        <v>1214</v>
      </c>
      <c r="C1229" s="5" t="s">
        <v>2458</v>
      </c>
      <c r="D1229" s="5" t="s">
        <v>6190</v>
      </c>
      <c r="E1229" s="5" t="s">
        <v>7434</v>
      </c>
      <c r="F1229" s="5" t="s">
        <v>8678</v>
      </c>
      <c r="G1229" s="5" t="s">
        <v>9922</v>
      </c>
      <c r="H1229" s="5" t="s">
        <v>11166</v>
      </c>
      <c r="I1229" s="5" t="s">
        <v>3702</v>
      </c>
      <c r="J1229" s="5" t="s">
        <v>22</v>
      </c>
      <c r="K1229" s="5" t="s">
        <v>13656</v>
      </c>
      <c r="L1229" s="5" t="s">
        <v>4946</v>
      </c>
      <c r="M1229" s="5" t="s">
        <v>12411</v>
      </c>
    </row>
    <row r="1230" spans="1:13" x14ac:dyDescent="0.25">
      <c r="A1230" s="5" t="s">
        <v>21</v>
      </c>
      <c r="B1230" s="5" t="s">
        <v>1215</v>
      </c>
      <c r="C1230" s="5" t="s">
        <v>2459</v>
      </c>
      <c r="D1230" s="5" t="s">
        <v>6191</v>
      </c>
      <c r="E1230" s="5" t="s">
        <v>7435</v>
      </c>
      <c r="F1230" s="5" t="s">
        <v>8679</v>
      </c>
      <c r="G1230" s="5" t="s">
        <v>9923</v>
      </c>
      <c r="H1230" s="5" t="s">
        <v>11167</v>
      </c>
      <c r="I1230" s="5" t="s">
        <v>3703</v>
      </c>
      <c r="J1230" s="5" t="s">
        <v>22</v>
      </c>
      <c r="K1230" s="5" t="s">
        <v>13657</v>
      </c>
      <c r="L1230" s="5" t="s">
        <v>4947</v>
      </c>
      <c r="M1230" s="5" t="s">
        <v>12412</v>
      </c>
    </row>
    <row r="1231" spans="1:13" x14ac:dyDescent="0.25">
      <c r="A1231" s="5" t="s">
        <v>21</v>
      </c>
      <c r="B1231" s="5" t="s">
        <v>1216</v>
      </c>
      <c r="C1231" s="5" t="s">
        <v>2460</v>
      </c>
      <c r="D1231" s="5" t="s">
        <v>6192</v>
      </c>
      <c r="E1231" s="5" t="s">
        <v>7436</v>
      </c>
      <c r="F1231" s="5" t="s">
        <v>8680</v>
      </c>
      <c r="G1231" s="5" t="s">
        <v>9924</v>
      </c>
      <c r="H1231" s="5" t="s">
        <v>11168</v>
      </c>
      <c r="I1231" s="5" t="s">
        <v>3704</v>
      </c>
      <c r="J1231" s="5" t="s">
        <v>22</v>
      </c>
      <c r="K1231" s="5" t="s">
        <v>13658</v>
      </c>
      <c r="L1231" s="5" t="s">
        <v>4948</v>
      </c>
      <c r="M1231" s="5" t="s">
        <v>12413</v>
      </c>
    </row>
    <row r="1232" spans="1:13" x14ac:dyDescent="0.25">
      <c r="A1232" s="5" t="s">
        <v>21</v>
      </c>
      <c r="B1232" s="5" t="s">
        <v>1217</v>
      </c>
      <c r="C1232" s="5" t="s">
        <v>2461</v>
      </c>
      <c r="D1232" s="5" t="s">
        <v>6193</v>
      </c>
      <c r="E1232" s="5" t="s">
        <v>7437</v>
      </c>
      <c r="F1232" s="5" t="s">
        <v>8681</v>
      </c>
      <c r="G1232" s="5" t="s">
        <v>9925</v>
      </c>
      <c r="H1232" s="5" t="s">
        <v>11169</v>
      </c>
      <c r="I1232" s="5" t="s">
        <v>3705</v>
      </c>
      <c r="J1232" s="5" t="s">
        <v>22</v>
      </c>
      <c r="K1232" s="5" t="s">
        <v>13659</v>
      </c>
      <c r="L1232" s="5" t="s">
        <v>4949</v>
      </c>
      <c r="M1232" s="5" t="s">
        <v>12414</v>
      </c>
    </row>
    <row r="1233" spans="1:13" x14ac:dyDescent="0.25">
      <c r="A1233" s="5" t="s">
        <v>21</v>
      </c>
      <c r="B1233" s="5" t="s">
        <v>1218</v>
      </c>
      <c r="C1233" s="5" t="s">
        <v>2462</v>
      </c>
      <c r="D1233" s="5" t="s">
        <v>6194</v>
      </c>
      <c r="E1233" s="5" t="s">
        <v>7438</v>
      </c>
      <c r="F1233" s="5" t="s">
        <v>8682</v>
      </c>
      <c r="G1233" s="5" t="s">
        <v>9926</v>
      </c>
      <c r="H1233" s="5" t="s">
        <v>11170</v>
      </c>
      <c r="I1233" s="5" t="s">
        <v>3706</v>
      </c>
      <c r="J1233" s="5" t="s">
        <v>22</v>
      </c>
      <c r="K1233" s="5" t="s">
        <v>13660</v>
      </c>
      <c r="L1233" s="5" t="s">
        <v>4950</v>
      </c>
      <c r="M1233" s="5" t="s">
        <v>12415</v>
      </c>
    </row>
    <row r="1234" spans="1:13" x14ac:dyDescent="0.25">
      <c r="A1234" s="5" t="s">
        <v>21</v>
      </c>
      <c r="B1234" s="5" t="s">
        <v>1219</v>
      </c>
      <c r="C1234" s="5" t="s">
        <v>2463</v>
      </c>
      <c r="D1234" s="5" t="s">
        <v>6195</v>
      </c>
      <c r="E1234" s="5" t="s">
        <v>7439</v>
      </c>
      <c r="F1234" s="5" t="s">
        <v>8683</v>
      </c>
      <c r="G1234" s="5" t="s">
        <v>9927</v>
      </c>
      <c r="H1234" s="5" t="s">
        <v>11171</v>
      </c>
      <c r="I1234" s="5" t="s">
        <v>3707</v>
      </c>
      <c r="J1234" s="5" t="s">
        <v>22</v>
      </c>
      <c r="K1234" s="5" t="s">
        <v>13661</v>
      </c>
      <c r="L1234" s="5" t="s">
        <v>4951</v>
      </c>
      <c r="M1234" s="5" t="s">
        <v>12416</v>
      </c>
    </row>
    <row r="1235" spans="1:13" x14ac:dyDescent="0.25">
      <c r="A1235" s="5" t="s">
        <v>21</v>
      </c>
      <c r="B1235" s="5" t="s">
        <v>1220</v>
      </c>
      <c r="C1235" s="5" t="s">
        <v>2464</v>
      </c>
      <c r="D1235" s="5" t="s">
        <v>6196</v>
      </c>
      <c r="E1235" s="5" t="s">
        <v>7440</v>
      </c>
      <c r="F1235" s="5" t="s">
        <v>8684</v>
      </c>
      <c r="G1235" s="5" t="s">
        <v>9928</v>
      </c>
      <c r="H1235" s="5" t="s">
        <v>11172</v>
      </c>
      <c r="I1235" s="5" t="s">
        <v>3708</v>
      </c>
      <c r="J1235" s="5" t="s">
        <v>22</v>
      </c>
      <c r="K1235" s="5" t="s">
        <v>13662</v>
      </c>
      <c r="L1235" s="5" t="s">
        <v>4952</v>
      </c>
      <c r="M1235" s="5" t="s">
        <v>12417</v>
      </c>
    </row>
    <row r="1236" spans="1:13" x14ac:dyDescent="0.25">
      <c r="A1236" s="5" t="s">
        <v>21</v>
      </c>
      <c r="B1236" s="5" t="s">
        <v>1221</v>
      </c>
      <c r="C1236" s="5" t="s">
        <v>2465</v>
      </c>
      <c r="D1236" s="5" t="s">
        <v>6197</v>
      </c>
      <c r="E1236" s="5" t="s">
        <v>7441</v>
      </c>
      <c r="F1236" s="5" t="s">
        <v>8685</v>
      </c>
      <c r="G1236" s="5" t="s">
        <v>9929</v>
      </c>
      <c r="H1236" s="5" t="s">
        <v>11173</v>
      </c>
      <c r="I1236" s="5" t="s">
        <v>3709</v>
      </c>
      <c r="J1236" s="5" t="s">
        <v>22</v>
      </c>
      <c r="K1236" s="5" t="s">
        <v>13663</v>
      </c>
      <c r="L1236" s="5" t="s">
        <v>4953</v>
      </c>
      <c r="M1236" s="5" t="s">
        <v>12418</v>
      </c>
    </row>
    <row r="1237" spans="1:13" x14ac:dyDescent="0.25">
      <c r="A1237" s="5" t="s">
        <v>21</v>
      </c>
      <c r="B1237" s="5" t="s">
        <v>1222</v>
      </c>
      <c r="C1237" s="5" t="s">
        <v>2466</v>
      </c>
      <c r="D1237" s="5" t="s">
        <v>6198</v>
      </c>
      <c r="E1237" s="5" t="s">
        <v>7442</v>
      </c>
      <c r="F1237" s="5" t="s">
        <v>8686</v>
      </c>
      <c r="G1237" s="5" t="s">
        <v>9930</v>
      </c>
      <c r="H1237" s="5" t="s">
        <v>11174</v>
      </c>
      <c r="I1237" s="5" t="s">
        <v>3710</v>
      </c>
      <c r="J1237" s="5" t="s">
        <v>22</v>
      </c>
      <c r="K1237" s="5" t="s">
        <v>13664</v>
      </c>
      <c r="L1237" s="5" t="s">
        <v>4954</v>
      </c>
      <c r="M1237" s="5" t="s">
        <v>12419</v>
      </c>
    </row>
    <row r="1238" spans="1:13" x14ac:dyDescent="0.25">
      <c r="A1238" s="5" t="s">
        <v>21</v>
      </c>
      <c r="B1238" s="5" t="s">
        <v>1223</v>
      </c>
      <c r="C1238" s="5" t="s">
        <v>2467</v>
      </c>
      <c r="D1238" s="5" t="s">
        <v>6199</v>
      </c>
      <c r="E1238" s="5" t="s">
        <v>7443</v>
      </c>
      <c r="F1238" s="5" t="s">
        <v>8687</v>
      </c>
      <c r="G1238" s="5" t="s">
        <v>9931</v>
      </c>
      <c r="H1238" s="5" t="s">
        <v>11175</v>
      </c>
      <c r="I1238" s="5" t="s">
        <v>3711</v>
      </c>
      <c r="J1238" s="5" t="s">
        <v>22</v>
      </c>
      <c r="K1238" s="5" t="s">
        <v>13665</v>
      </c>
      <c r="L1238" s="5" t="s">
        <v>4955</v>
      </c>
      <c r="M1238" s="5" t="s">
        <v>12420</v>
      </c>
    </row>
    <row r="1239" spans="1:13" x14ac:dyDescent="0.25">
      <c r="A1239" s="5" t="s">
        <v>21</v>
      </c>
      <c r="B1239" s="5" t="s">
        <v>1224</v>
      </c>
      <c r="C1239" s="5" t="s">
        <v>2468</v>
      </c>
      <c r="D1239" s="5" t="s">
        <v>6200</v>
      </c>
      <c r="E1239" s="5" t="s">
        <v>7444</v>
      </c>
      <c r="F1239" s="5" t="s">
        <v>8688</v>
      </c>
      <c r="G1239" s="5" t="s">
        <v>9932</v>
      </c>
      <c r="H1239" s="5" t="s">
        <v>11176</v>
      </c>
      <c r="I1239" s="5" t="s">
        <v>3712</v>
      </c>
      <c r="J1239" s="5" t="s">
        <v>22</v>
      </c>
      <c r="K1239" s="5" t="s">
        <v>13666</v>
      </c>
      <c r="L1239" s="5" t="s">
        <v>4956</v>
      </c>
      <c r="M1239" s="5" t="s">
        <v>12421</v>
      </c>
    </row>
    <row r="1240" spans="1:13" x14ac:dyDescent="0.25">
      <c r="A1240" s="5" t="s">
        <v>21</v>
      </c>
      <c r="B1240" s="5" t="s">
        <v>1225</v>
      </c>
      <c r="C1240" s="5" t="s">
        <v>2469</v>
      </c>
      <c r="D1240" s="5" t="s">
        <v>6201</v>
      </c>
      <c r="E1240" s="5" t="s">
        <v>7445</v>
      </c>
      <c r="F1240" s="5" t="s">
        <v>8689</v>
      </c>
      <c r="G1240" s="5" t="s">
        <v>9933</v>
      </c>
      <c r="H1240" s="5" t="s">
        <v>11177</v>
      </c>
      <c r="I1240" s="5" t="s">
        <v>3713</v>
      </c>
      <c r="J1240" s="5" t="s">
        <v>22</v>
      </c>
      <c r="K1240" s="5" t="s">
        <v>13667</v>
      </c>
      <c r="L1240" s="5" t="s">
        <v>4957</v>
      </c>
      <c r="M1240" s="5" t="s">
        <v>12422</v>
      </c>
    </row>
    <row r="1241" spans="1:13" x14ac:dyDescent="0.25">
      <c r="A1241" s="5" t="s">
        <v>21</v>
      </c>
      <c r="B1241" s="5" t="s">
        <v>1226</v>
      </c>
      <c r="C1241" s="5" t="s">
        <v>2470</v>
      </c>
      <c r="D1241" s="5" t="s">
        <v>6202</v>
      </c>
      <c r="E1241" s="5" t="s">
        <v>7446</v>
      </c>
      <c r="F1241" s="5" t="s">
        <v>8690</v>
      </c>
      <c r="G1241" s="5" t="s">
        <v>9934</v>
      </c>
      <c r="H1241" s="5" t="s">
        <v>11178</v>
      </c>
      <c r="I1241" s="5" t="s">
        <v>3714</v>
      </c>
      <c r="J1241" s="5" t="s">
        <v>22</v>
      </c>
      <c r="K1241" s="5" t="s">
        <v>13668</v>
      </c>
      <c r="L1241" s="5" t="s">
        <v>4958</v>
      </c>
      <c r="M1241" s="5" t="s">
        <v>12423</v>
      </c>
    </row>
    <row r="1242" spans="1:13" x14ac:dyDescent="0.25">
      <c r="A1242" s="5" t="s">
        <v>21</v>
      </c>
      <c r="B1242" s="5" t="s">
        <v>1227</v>
      </c>
      <c r="C1242" s="5" t="s">
        <v>2471</v>
      </c>
      <c r="D1242" s="5" t="s">
        <v>6203</v>
      </c>
      <c r="E1242" s="5" t="s">
        <v>7447</v>
      </c>
      <c r="F1242" s="5" t="s">
        <v>8691</v>
      </c>
      <c r="G1242" s="5" t="s">
        <v>9935</v>
      </c>
      <c r="H1242" s="5" t="s">
        <v>11179</v>
      </c>
      <c r="I1242" s="5" t="s">
        <v>3715</v>
      </c>
      <c r="J1242" s="5" t="s">
        <v>22</v>
      </c>
      <c r="K1242" s="5" t="s">
        <v>13669</v>
      </c>
      <c r="L1242" s="5" t="s">
        <v>4959</v>
      </c>
      <c r="M1242" s="5" t="s">
        <v>12424</v>
      </c>
    </row>
    <row r="1243" spans="1:13" x14ac:dyDescent="0.25">
      <c r="A1243" s="5" t="s">
        <v>21</v>
      </c>
      <c r="B1243" s="5" t="s">
        <v>1228</v>
      </c>
      <c r="C1243" s="5" t="s">
        <v>2472</v>
      </c>
      <c r="D1243" s="5" t="s">
        <v>6204</v>
      </c>
      <c r="E1243" s="5" t="s">
        <v>7448</v>
      </c>
      <c r="F1243" s="5" t="s">
        <v>8692</v>
      </c>
      <c r="G1243" s="5" t="s">
        <v>9936</v>
      </c>
      <c r="H1243" s="5" t="s">
        <v>11180</v>
      </c>
      <c r="I1243" s="5" t="s">
        <v>3716</v>
      </c>
      <c r="J1243" s="5" t="s">
        <v>22</v>
      </c>
      <c r="K1243" s="5" t="s">
        <v>13670</v>
      </c>
      <c r="L1243" s="5" t="s">
        <v>4960</v>
      </c>
      <c r="M1243" s="5" t="s">
        <v>12425</v>
      </c>
    </row>
    <row r="1244" spans="1:13" x14ac:dyDescent="0.25">
      <c r="A1244" s="5" t="s">
        <v>21</v>
      </c>
      <c r="B1244" s="5" t="s">
        <v>1229</v>
      </c>
      <c r="C1244" s="5" t="s">
        <v>2473</v>
      </c>
      <c r="D1244" s="5" t="s">
        <v>6205</v>
      </c>
      <c r="E1244" s="5" t="s">
        <v>7449</v>
      </c>
      <c r="F1244" s="5" t="s">
        <v>8693</v>
      </c>
      <c r="G1244" s="5" t="s">
        <v>9937</v>
      </c>
      <c r="H1244" s="5" t="s">
        <v>11181</v>
      </c>
      <c r="I1244" s="5" t="s">
        <v>3717</v>
      </c>
      <c r="J1244" s="5" t="s">
        <v>22</v>
      </c>
      <c r="K1244" s="5" t="s">
        <v>13671</v>
      </c>
      <c r="L1244" s="5" t="s">
        <v>4961</v>
      </c>
      <c r="M1244" s="5" t="s">
        <v>12426</v>
      </c>
    </row>
    <row r="1245" spans="1:13" x14ac:dyDescent="0.25">
      <c r="A1245" s="5" t="s">
        <v>21</v>
      </c>
      <c r="B1245" s="5" t="s">
        <v>1230</v>
      </c>
      <c r="C1245" s="5" t="s">
        <v>2474</v>
      </c>
      <c r="D1245" s="5" t="s">
        <v>6206</v>
      </c>
      <c r="E1245" s="5" t="s">
        <v>7450</v>
      </c>
      <c r="F1245" s="5" t="s">
        <v>8694</v>
      </c>
      <c r="G1245" s="5" t="s">
        <v>9938</v>
      </c>
      <c r="H1245" s="5" t="s">
        <v>11182</v>
      </c>
      <c r="I1245" s="5" t="s">
        <v>3718</v>
      </c>
      <c r="J1245" s="5" t="s">
        <v>22</v>
      </c>
      <c r="K1245" s="5" t="s">
        <v>13672</v>
      </c>
      <c r="L1245" s="5" t="s">
        <v>4962</v>
      </c>
      <c r="M1245" s="5" t="s">
        <v>12427</v>
      </c>
    </row>
    <row r="1246" spans="1:13" x14ac:dyDescent="0.25">
      <c r="A1246" s="5" t="s">
        <v>21</v>
      </c>
      <c r="B1246" s="5" t="s">
        <v>1231</v>
      </c>
      <c r="C1246" s="5" t="s">
        <v>2475</v>
      </c>
      <c r="D1246" s="5" t="s">
        <v>6207</v>
      </c>
      <c r="E1246" s="5" t="s">
        <v>7451</v>
      </c>
      <c r="F1246" s="5" t="s">
        <v>8695</v>
      </c>
      <c r="G1246" s="5" t="s">
        <v>9939</v>
      </c>
      <c r="H1246" s="5" t="s">
        <v>11183</v>
      </c>
      <c r="I1246" s="5" t="s">
        <v>3719</v>
      </c>
      <c r="J1246" s="5" t="s">
        <v>22</v>
      </c>
      <c r="K1246" s="5" t="s">
        <v>13673</v>
      </c>
      <c r="L1246" s="5" t="s">
        <v>4963</v>
      </c>
      <c r="M1246" s="5" t="s">
        <v>12428</v>
      </c>
    </row>
    <row r="1247" spans="1:13" x14ac:dyDescent="0.25">
      <c r="A1247" s="5" t="s">
        <v>21</v>
      </c>
      <c r="B1247" s="5" t="s">
        <v>1232</v>
      </c>
      <c r="C1247" s="5" t="s">
        <v>2476</v>
      </c>
      <c r="D1247" s="5" t="s">
        <v>6208</v>
      </c>
      <c r="E1247" s="5" t="s">
        <v>7452</v>
      </c>
      <c r="F1247" s="5" t="s">
        <v>8696</v>
      </c>
      <c r="G1247" s="5" t="s">
        <v>9940</v>
      </c>
      <c r="H1247" s="5" t="s">
        <v>11184</v>
      </c>
      <c r="I1247" s="5" t="s">
        <v>3720</v>
      </c>
      <c r="J1247" s="5" t="s">
        <v>22</v>
      </c>
      <c r="K1247" s="5" t="s">
        <v>13674</v>
      </c>
      <c r="L1247" s="5" t="s">
        <v>4964</v>
      </c>
      <c r="M1247" s="5" t="s">
        <v>12429</v>
      </c>
    </row>
    <row r="1248" spans="1:13" x14ac:dyDescent="0.25">
      <c r="A1248" s="5" t="s">
        <v>21</v>
      </c>
      <c r="B1248" s="5" t="s">
        <v>1233</v>
      </c>
      <c r="C1248" s="5" t="s">
        <v>2477</v>
      </c>
      <c r="D1248" s="5" t="s">
        <v>6209</v>
      </c>
      <c r="E1248" s="5" t="s">
        <v>7453</v>
      </c>
      <c r="F1248" s="5" t="s">
        <v>8697</v>
      </c>
      <c r="G1248" s="5" t="s">
        <v>9941</v>
      </c>
      <c r="H1248" s="5" t="s">
        <v>11185</v>
      </c>
      <c r="I1248" s="5" t="s">
        <v>3721</v>
      </c>
      <c r="J1248" s="5" t="s">
        <v>22</v>
      </c>
      <c r="K1248" s="5" t="s">
        <v>13675</v>
      </c>
      <c r="L1248" s="5" t="s">
        <v>4965</v>
      </c>
      <c r="M1248" s="5" t="s">
        <v>12430</v>
      </c>
    </row>
    <row r="1249" spans="1:13" x14ac:dyDescent="0.25">
      <c r="A1249" s="5" t="s">
        <v>21</v>
      </c>
      <c r="B1249" s="5" t="s">
        <v>1234</v>
      </c>
      <c r="C1249" s="5" t="s">
        <v>2478</v>
      </c>
      <c r="D1249" s="5" t="s">
        <v>6210</v>
      </c>
      <c r="E1249" s="5" t="s">
        <v>7454</v>
      </c>
      <c r="F1249" s="5" t="s">
        <v>8698</v>
      </c>
      <c r="G1249" s="5" t="s">
        <v>9942</v>
      </c>
      <c r="H1249" s="5" t="s">
        <v>11186</v>
      </c>
      <c r="I1249" s="5" t="s">
        <v>3722</v>
      </c>
      <c r="J1249" s="5" t="s">
        <v>22</v>
      </c>
      <c r="K1249" s="5" t="s">
        <v>13676</v>
      </c>
      <c r="L1249" s="5" t="s">
        <v>4966</v>
      </c>
      <c r="M1249" s="5" t="s">
        <v>12431</v>
      </c>
    </row>
    <row r="1250" spans="1:13" x14ac:dyDescent="0.25">
      <c r="A1250" s="5" t="s">
        <v>21</v>
      </c>
      <c r="B1250" s="5" t="s">
        <v>1235</v>
      </c>
      <c r="C1250" s="5" t="s">
        <v>2479</v>
      </c>
      <c r="D1250" s="5" t="s">
        <v>6211</v>
      </c>
      <c r="E1250" s="5" t="s">
        <v>7455</v>
      </c>
      <c r="F1250" s="5" t="s">
        <v>8699</v>
      </c>
      <c r="G1250" s="5" t="s">
        <v>9943</v>
      </c>
      <c r="H1250" s="5" t="s">
        <v>11187</v>
      </c>
      <c r="I1250" s="5" t="s">
        <v>3723</v>
      </c>
      <c r="J1250" s="5" t="s">
        <v>22</v>
      </c>
      <c r="K1250" s="5" t="s">
        <v>13677</v>
      </c>
      <c r="L1250" s="5" t="s">
        <v>4967</v>
      </c>
      <c r="M1250" s="5" t="s">
        <v>12432</v>
      </c>
    </row>
    <row r="1251" spans="1:13" x14ac:dyDescent="0.25">
      <c r="A1251" s="5" t="s">
        <v>21</v>
      </c>
      <c r="B1251" s="5" t="s">
        <v>1236</v>
      </c>
      <c r="C1251" s="5" t="s">
        <v>2480</v>
      </c>
      <c r="D1251" s="5" t="s">
        <v>6212</v>
      </c>
      <c r="E1251" s="5" t="s">
        <v>7456</v>
      </c>
      <c r="F1251" s="5" t="s">
        <v>8700</v>
      </c>
      <c r="G1251" s="5" t="s">
        <v>9944</v>
      </c>
      <c r="H1251" s="5" t="s">
        <v>11188</v>
      </c>
      <c r="I1251" s="5" t="s">
        <v>3724</v>
      </c>
      <c r="J1251" s="5" t="s">
        <v>22</v>
      </c>
      <c r="K1251" s="5" t="s">
        <v>13678</v>
      </c>
      <c r="L1251" s="5" t="s">
        <v>4968</v>
      </c>
      <c r="M1251" s="5" t="s">
        <v>12433</v>
      </c>
    </row>
    <row r="1252" spans="1:13" x14ac:dyDescent="0.25">
      <c r="A1252" s="5" t="s">
        <v>21</v>
      </c>
      <c r="B1252" s="5" t="s">
        <v>1237</v>
      </c>
      <c r="C1252" s="5" t="s">
        <v>2481</v>
      </c>
      <c r="D1252" s="5" t="s">
        <v>6213</v>
      </c>
      <c r="E1252" s="5" t="s">
        <v>7457</v>
      </c>
      <c r="F1252" s="5" t="s">
        <v>8701</v>
      </c>
      <c r="G1252" s="5" t="s">
        <v>9945</v>
      </c>
      <c r="H1252" s="5" t="s">
        <v>11189</v>
      </c>
      <c r="I1252" s="5" t="s">
        <v>3725</v>
      </c>
      <c r="J1252" s="5" t="s">
        <v>22</v>
      </c>
      <c r="K1252" s="5" t="s">
        <v>13679</v>
      </c>
      <c r="L1252" s="5" t="s">
        <v>4969</v>
      </c>
      <c r="M1252" s="5" t="s">
        <v>12434</v>
      </c>
    </row>
    <row r="1253" spans="1:13" x14ac:dyDescent="0.25">
      <c r="A1253" s="5" t="s">
        <v>21</v>
      </c>
      <c r="B1253" s="5" t="s">
        <v>1238</v>
      </c>
      <c r="C1253" s="5" t="s">
        <v>2482</v>
      </c>
      <c r="D1253" s="5" t="s">
        <v>6214</v>
      </c>
      <c r="E1253" s="5" t="s">
        <v>7458</v>
      </c>
      <c r="F1253" s="5" t="s">
        <v>8702</v>
      </c>
      <c r="G1253" s="5" t="s">
        <v>9946</v>
      </c>
      <c r="H1253" s="5" t="s">
        <v>11190</v>
      </c>
      <c r="I1253" s="5" t="s">
        <v>3726</v>
      </c>
      <c r="J1253" s="5" t="s">
        <v>22</v>
      </c>
      <c r="K1253" s="5" t="s">
        <v>13680</v>
      </c>
      <c r="L1253" s="5" t="s">
        <v>4970</v>
      </c>
      <c r="M1253" s="5" t="s">
        <v>12435</v>
      </c>
    </row>
    <row r="1254" spans="1:13" x14ac:dyDescent="0.25">
      <c r="A1254" s="5" t="s">
        <v>21</v>
      </c>
      <c r="B1254" s="5" t="s">
        <v>1239</v>
      </c>
      <c r="C1254" s="5" t="s">
        <v>2483</v>
      </c>
      <c r="D1254" s="5" t="s">
        <v>6215</v>
      </c>
      <c r="E1254" s="5" t="s">
        <v>7459</v>
      </c>
      <c r="F1254" s="5" t="s">
        <v>8703</v>
      </c>
      <c r="G1254" s="5" t="s">
        <v>9947</v>
      </c>
      <c r="H1254" s="5" t="s">
        <v>11191</v>
      </c>
      <c r="I1254" s="5" t="s">
        <v>3727</v>
      </c>
      <c r="J1254" s="5" t="s">
        <v>22</v>
      </c>
      <c r="K1254" s="5" t="s">
        <v>13681</v>
      </c>
      <c r="L1254" s="5" t="s">
        <v>4971</v>
      </c>
      <c r="M1254" s="5" t="s">
        <v>12436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Norris</dc:creator>
  <cp:lastModifiedBy>Shelley Blackburn</cp:lastModifiedBy>
  <dcterms:created xsi:type="dcterms:W3CDTF">2022-08-16T12:14:15Z</dcterms:created>
  <dcterms:modified xsi:type="dcterms:W3CDTF">2024-04-19T13:51:54Z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2057</vt:lpwstr>
  </property>
</Properties>
</file>